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240" yWindow="60" windowWidth="20052" windowHeight="7956"/>
  </bookViews>
  <sheets>
    <sheet name="Regression" sheetId="1" r:id="rId1"/>
    <sheet name="Frequency" sheetId="2" r:id="rId2"/>
    <sheet name="Loan and Lease" sheetId="3" r:id="rId3"/>
    <sheet name="Payroll" sheetId="4" r:id="rId4"/>
    <sheet name="Depreciation" sheetId="5" r:id="rId5"/>
    <sheet name="Capital Budgeting" sheetId="6" r:id="rId6"/>
  </sheets>
  <calcPr calcId="144525"/>
</workbook>
</file>

<file path=xl/calcChain.xml><?xml version="1.0" encoding="utf-8"?>
<calcChain xmlns="http://schemas.openxmlformats.org/spreadsheetml/2006/main">
  <c r="B18" i="6" l="1"/>
  <c r="C18" i="6"/>
  <c r="D18" i="6"/>
  <c r="I2" i="1" l="1"/>
  <c r="C5" i="1" s="1"/>
  <c r="I3" i="1"/>
  <c r="E18" i="6"/>
  <c r="F18" i="6"/>
  <c r="E15" i="6"/>
  <c r="C15" i="6"/>
  <c r="E14" i="6"/>
  <c r="C14" i="6"/>
  <c r="C17" i="5"/>
  <c r="A12" i="5"/>
  <c r="A13" i="5" s="1"/>
  <c r="C11" i="5"/>
  <c r="D11" i="5" s="1"/>
  <c r="B12" i="5" s="1"/>
  <c r="B11" i="5"/>
  <c r="G14" i="6" l="1"/>
  <c r="G15" i="6"/>
  <c r="C13" i="5"/>
  <c r="A14" i="5"/>
  <c r="C12" i="5"/>
  <c r="D12" i="5" s="1"/>
  <c r="B13" i="5" s="1"/>
  <c r="D13" i="5" s="1"/>
  <c r="B14" i="5" s="1"/>
  <c r="E5" i="4"/>
  <c r="E6" i="4"/>
  <c r="E7" i="4"/>
  <c r="E8" i="4"/>
  <c r="E9" i="4"/>
  <c r="E10" i="4"/>
  <c r="E11" i="4"/>
  <c r="E12" i="4"/>
  <c r="E13" i="4"/>
  <c r="E4" i="4"/>
  <c r="D5" i="4"/>
  <c r="G5" i="4" s="1"/>
  <c r="D6" i="4"/>
  <c r="G6" i="4" s="1"/>
  <c r="D7" i="4"/>
  <c r="G7" i="4" s="1"/>
  <c r="D8" i="4"/>
  <c r="F8" i="4" s="1"/>
  <c r="H8" i="4" s="1"/>
  <c r="D9" i="4"/>
  <c r="G9" i="4" s="1"/>
  <c r="D10" i="4"/>
  <c r="G10" i="4" s="1"/>
  <c r="D11" i="4"/>
  <c r="D12" i="4"/>
  <c r="D13" i="4"/>
  <c r="D4" i="4"/>
  <c r="G4" i="4" s="1"/>
  <c r="A15" i="5" l="1"/>
  <c r="C14" i="5"/>
  <c r="D14" i="5" s="1"/>
  <c r="B15" i="5" s="1"/>
  <c r="F11" i="4"/>
  <c r="H11" i="4" s="1"/>
  <c r="F13" i="4"/>
  <c r="H13" i="4" s="1"/>
  <c r="F12" i="4"/>
  <c r="H12" i="4" s="1"/>
  <c r="G11" i="4"/>
  <c r="G12" i="4"/>
  <c r="G13" i="4"/>
  <c r="F9" i="4"/>
  <c r="F5" i="4"/>
  <c r="F4" i="4"/>
  <c r="F10" i="4"/>
  <c r="F6" i="4"/>
  <c r="G8" i="4"/>
  <c r="I8" i="4" s="1"/>
  <c r="F7" i="4"/>
  <c r="I13" i="4" l="1"/>
  <c r="I5" i="4"/>
  <c r="I12" i="4"/>
  <c r="A16" i="5"/>
  <c r="C16" i="5" s="1"/>
  <c r="C15" i="5"/>
  <c r="D15" i="5" s="1"/>
  <c r="B16" i="5" s="1"/>
  <c r="I11" i="4"/>
  <c r="H9" i="4"/>
  <c r="I9" i="4" s="1"/>
  <c r="H5" i="4"/>
  <c r="H7" i="4"/>
  <c r="I7" i="4" s="1"/>
  <c r="H6" i="4"/>
  <c r="I6" i="4" s="1"/>
  <c r="H4" i="4"/>
  <c r="I4" i="4" s="1"/>
  <c r="H10" i="4"/>
  <c r="I10" i="4" s="1"/>
  <c r="D16" i="5" l="1"/>
  <c r="B11" i="3"/>
  <c r="C6" i="3"/>
  <c r="B7" i="3" s="1"/>
  <c r="D11" i="3" s="1"/>
  <c r="C11" i="3" l="1"/>
  <c r="E11" i="3" s="1"/>
  <c r="B12" i="3" s="1"/>
  <c r="A12" i="3"/>
  <c r="A13" i="3" l="1"/>
  <c r="D12" i="3"/>
  <c r="C12" i="3"/>
  <c r="E12" i="3" l="1"/>
  <c r="A14" i="3"/>
  <c r="D13" i="3"/>
  <c r="B13" i="3" l="1"/>
  <c r="C13" i="3" s="1"/>
  <c r="E13" i="3" s="1"/>
  <c r="A15" i="3"/>
  <c r="D14" i="3"/>
  <c r="B14" i="3" l="1"/>
  <c r="C14" i="3" s="1"/>
  <c r="E14" i="3" s="1"/>
  <c r="A16" i="3"/>
  <c r="D15" i="3"/>
  <c r="B15" i="3" l="1"/>
  <c r="A17" i="3"/>
  <c r="D16" i="3"/>
  <c r="C15" i="3" l="1"/>
  <c r="E15" i="3" s="1"/>
  <c r="A18" i="3"/>
  <c r="D17" i="3"/>
  <c r="B16" i="3" l="1"/>
  <c r="C16" i="3" s="1"/>
  <c r="A19" i="3"/>
  <c r="D18" i="3"/>
  <c r="E16" i="3" l="1"/>
  <c r="A20" i="3"/>
  <c r="D19" i="3"/>
  <c r="B17" i="3" l="1"/>
  <c r="C17" i="3" s="1"/>
  <c r="A21" i="3"/>
  <c r="D20" i="3"/>
  <c r="E17" i="3" l="1"/>
  <c r="A22" i="3"/>
  <c r="D21" i="3"/>
  <c r="B18" i="3" l="1"/>
  <c r="C18" i="3" s="1"/>
  <c r="A23" i="3"/>
  <c r="D22" i="3"/>
  <c r="E18" i="3" l="1"/>
  <c r="A24" i="3"/>
  <c r="B19" i="3" l="1"/>
  <c r="C19" i="3" s="1"/>
  <c r="A25" i="3"/>
  <c r="E19" i="3" l="1"/>
  <c r="B20" i="3" s="1"/>
  <c r="A26" i="3"/>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5" i="3" s="1"/>
  <c r="A166" i="3" s="1"/>
  <c r="A167" i="3" s="1"/>
  <c r="A168" i="3" s="1"/>
  <c r="A169" i="3" s="1"/>
  <c r="A170" i="3" s="1"/>
  <c r="A171" i="3" s="1"/>
  <c r="A172" i="3" s="1"/>
  <c r="A173" i="3" s="1"/>
  <c r="A174" i="3" s="1"/>
  <c r="A175" i="3" s="1"/>
  <c r="A176" i="3" s="1"/>
  <c r="A177" i="3" s="1"/>
  <c r="A178" i="3" s="1"/>
  <c r="A179" i="3" s="1"/>
  <c r="A180" i="3" s="1"/>
  <c r="A181" i="3" s="1"/>
  <c r="A182" i="3" s="1"/>
  <c r="A183" i="3" s="1"/>
  <c r="A184" i="3" s="1"/>
  <c r="A185" i="3" s="1"/>
  <c r="A186" i="3" s="1"/>
  <c r="A187" i="3" s="1"/>
  <c r="A188" i="3" s="1"/>
  <c r="A189" i="3" s="1"/>
  <c r="A190" i="3" s="1"/>
  <c r="A191" i="3" s="1"/>
  <c r="A192" i="3" s="1"/>
  <c r="A193" i="3" s="1"/>
  <c r="A194" i="3" s="1"/>
  <c r="A195" i="3" s="1"/>
  <c r="A196" i="3" s="1"/>
  <c r="A197" i="3" s="1"/>
  <c r="A198" i="3" s="1"/>
  <c r="A199" i="3" s="1"/>
  <c r="A200" i="3" s="1"/>
  <c r="A201" i="3" s="1"/>
  <c r="A202" i="3" s="1"/>
  <c r="A203" i="3" s="1"/>
  <c r="A204" i="3" s="1"/>
  <c r="A205" i="3" s="1"/>
  <c r="A206" i="3" s="1"/>
  <c r="A207" i="3" s="1"/>
  <c r="A208" i="3" s="1"/>
  <c r="A209" i="3" s="1"/>
  <c r="A210" i="3" s="1"/>
  <c r="A211" i="3" s="1"/>
  <c r="A212" i="3" s="1"/>
  <c r="A213" i="3" s="1"/>
  <c r="A214" i="3" s="1"/>
  <c r="A215" i="3" s="1"/>
  <c r="A216" i="3" s="1"/>
  <c r="A217" i="3" s="1"/>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C20" i="3" l="1"/>
  <c r="E20" i="3" s="1"/>
  <c r="O20" i="2"/>
  <c r="O30" i="2"/>
  <c r="O29" i="2"/>
  <c r="O21" i="2"/>
  <c r="O28" i="2"/>
  <c r="O27" i="2"/>
  <c r="O17" i="2"/>
  <c r="O19" i="2"/>
  <c r="O18" i="2"/>
  <c r="O16" i="2"/>
  <c r="B21" i="3" l="1"/>
  <c r="C21" i="3" s="1"/>
  <c r="C16" i="1"/>
  <c r="C17" i="1"/>
  <c r="C18" i="1"/>
  <c r="C6" i="1"/>
  <c r="C7" i="1"/>
  <c r="C8" i="1"/>
  <c r="C9" i="1"/>
  <c r="C10" i="1"/>
  <c r="C11" i="1"/>
  <c r="C12" i="1"/>
  <c r="C13" i="1"/>
  <c r="C14" i="1"/>
  <c r="E21" i="3" l="1"/>
  <c r="Q4" i="1"/>
  <c r="Q5" i="1"/>
  <c r="E18" i="2"/>
  <c r="E19" i="2"/>
  <c r="E20" i="2"/>
  <c r="E21" i="2"/>
  <c r="E17" i="2"/>
  <c r="B22" i="3" l="1"/>
  <c r="C22" i="3" s="1"/>
  <c r="D17" i="2" a="1"/>
  <c r="D18" i="2" s="1"/>
  <c r="F18" i="2" s="1"/>
  <c r="G18" i="2" s="1"/>
  <c r="P3" i="1"/>
  <c r="E22" i="3" l="1"/>
  <c r="D19" i="2"/>
  <c r="F19" i="2" s="1"/>
  <c r="G19" i="2" s="1"/>
  <c r="D20" i="2"/>
  <c r="F20" i="2" s="1"/>
  <c r="G20" i="2" s="1"/>
  <c r="D21" i="2"/>
  <c r="F21" i="2" s="1"/>
  <c r="G21" i="2" s="1"/>
  <c r="D17" i="2"/>
  <c r="F17" i="2" l="1"/>
  <c r="D22" i="2"/>
  <c r="E5" i="2"/>
  <c r="E6" i="2"/>
  <c r="E7" i="2"/>
  <c r="E8" i="2"/>
  <c r="E9" i="2"/>
  <c r="E10" i="2"/>
  <c r="E11" i="2"/>
  <c r="E12" i="2"/>
  <c r="E13" i="2"/>
  <c r="D5" i="2"/>
  <c r="D6" i="2"/>
  <c r="D7" i="2"/>
  <c r="D8" i="2"/>
  <c r="D9" i="2"/>
  <c r="D10" i="2"/>
  <c r="D11" i="2"/>
  <c r="D12" i="2"/>
  <c r="D13" i="2"/>
  <c r="D4" i="2"/>
  <c r="C5" i="2"/>
  <c r="C6" i="2"/>
  <c r="C7" i="2"/>
  <c r="C8" i="2"/>
  <c r="C9" i="2"/>
  <c r="C10" i="2"/>
  <c r="C11" i="2"/>
  <c r="C12" i="2"/>
  <c r="C13" i="2"/>
  <c r="B5" i="2"/>
  <c r="B6" i="2"/>
  <c r="B7" i="2"/>
  <c r="B8" i="2"/>
  <c r="B9" i="2"/>
  <c r="B10" i="2"/>
  <c r="B11" i="2"/>
  <c r="B12" i="2"/>
  <c r="B13" i="2"/>
  <c r="B4" i="2"/>
  <c r="C4" i="2"/>
  <c r="E4" i="2"/>
  <c r="A5" i="2"/>
  <c r="A6" i="2"/>
  <c r="A7" i="2"/>
  <c r="A8" i="2"/>
  <c r="A9" i="2"/>
  <c r="A10" i="2"/>
  <c r="A11" i="2"/>
  <c r="A12" i="2"/>
  <c r="A13" i="2"/>
  <c r="A4" i="2"/>
  <c r="Q3" i="1"/>
  <c r="Q6" i="1"/>
  <c r="Q7" i="1"/>
  <c r="Q8" i="1"/>
  <c r="Q9" i="1"/>
  <c r="Q10" i="1"/>
  <c r="Q11" i="1"/>
  <c r="Q12" i="1"/>
  <c r="P4" i="1"/>
  <c r="P5" i="1"/>
  <c r="P6" i="1"/>
  <c r="P7" i="1"/>
  <c r="P8" i="1"/>
  <c r="P9" i="1"/>
  <c r="P10" i="1"/>
  <c r="P11" i="1"/>
  <c r="P12" i="1"/>
  <c r="F22" i="2" l="1"/>
  <c r="O25" i="2" s="1"/>
  <c r="G17" i="2"/>
  <c r="G22" i="2" s="1"/>
  <c r="O26" i="2" l="1"/>
</calcChain>
</file>

<file path=xl/sharedStrings.xml><?xml version="1.0" encoding="utf-8"?>
<sst xmlns="http://schemas.openxmlformats.org/spreadsheetml/2006/main" count="116" uniqueCount="90">
  <si>
    <t>Ques 1</t>
  </si>
  <si>
    <t>Independent</t>
  </si>
  <si>
    <t>Dependent</t>
  </si>
  <si>
    <t>a</t>
  </si>
  <si>
    <t>b</t>
  </si>
  <si>
    <t>intercept</t>
  </si>
  <si>
    <t>slope</t>
  </si>
  <si>
    <t>Estimated  X</t>
  </si>
  <si>
    <t>Ques 2</t>
  </si>
  <si>
    <t>Random Numbers</t>
  </si>
  <si>
    <t xml:space="preserve">Freezed Numbers </t>
  </si>
  <si>
    <t>Class Intervals</t>
  </si>
  <si>
    <t>-</t>
  </si>
  <si>
    <t>Frequency (F)</t>
  </si>
  <si>
    <t>Mid value (X)</t>
  </si>
  <si>
    <t>F.X.</t>
  </si>
  <si>
    <t>FX.X</t>
  </si>
  <si>
    <t>Total</t>
  </si>
  <si>
    <t>Actual Y</t>
  </si>
  <si>
    <t>Actual X</t>
  </si>
  <si>
    <t>Bins Array</t>
  </si>
  <si>
    <t>Continuous Series</t>
  </si>
  <si>
    <t>Mean</t>
  </si>
  <si>
    <t>Standard Deviation</t>
  </si>
  <si>
    <t>Skewness</t>
  </si>
  <si>
    <t>Kurtios</t>
  </si>
  <si>
    <t>Individual Series</t>
  </si>
  <si>
    <t>Sum of numbers having values more than 560</t>
  </si>
  <si>
    <t>Count the numbers  which are greater than 560</t>
  </si>
  <si>
    <t>Ques 3</t>
  </si>
  <si>
    <t>Amount of Loan</t>
  </si>
  <si>
    <t>Rate of Interest</t>
  </si>
  <si>
    <t>Period of Repayment</t>
  </si>
  <si>
    <t>Periodicity</t>
  </si>
  <si>
    <t>Instalment Amount</t>
  </si>
  <si>
    <t>Bi-Monthly</t>
  </si>
  <si>
    <t>Half Yearly</t>
  </si>
  <si>
    <t>Monthly</t>
  </si>
  <si>
    <t xml:space="preserve">Quartely </t>
  </si>
  <si>
    <t>Yearly</t>
  </si>
  <si>
    <t>Period</t>
  </si>
  <si>
    <t>Opening Balance</t>
  </si>
  <si>
    <t>Interest Due</t>
  </si>
  <si>
    <t>Instalment</t>
  </si>
  <si>
    <t>Closing Balance</t>
  </si>
  <si>
    <t>Ques 4</t>
  </si>
  <si>
    <t>Name</t>
  </si>
  <si>
    <t>Category</t>
  </si>
  <si>
    <t>Basic Salary</t>
  </si>
  <si>
    <t>DA</t>
  </si>
  <si>
    <t>HRA</t>
  </si>
  <si>
    <t>Gross Salary</t>
  </si>
  <si>
    <t>PF</t>
  </si>
  <si>
    <t>Income Tax</t>
  </si>
  <si>
    <t>Net Salary</t>
  </si>
  <si>
    <t>Anshika</t>
  </si>
  <si>
    <t>Karishma</t>
  </si>
  <si>
    <t>Shruti</t>
  </si>
  <si>
    <t>Divya</t>
  </si>
  <si>
    <t>Palak</t>
  </si>
  <si>
    <t>Aditi</t>
  </si>
  <si>
    <t>Priyanshi</t>
  </si>
  <si>
    <t>Deepali</t>
  </si>
  <si>
    <t>Pooja</t>
  </si>
  <si>
    <t>Kavya</t>
  </si>
  <si>
    <t>B</t>
  </si>
  <si>
    <t>A</t>
  </si>
  <si>
    <t>C</t>
  </si>
  <si>
    <t>Ques 5</t>
  </si>
  <si>
    <t>Years</t>
  </si>
  <si>
    <t>Methods</t>
  </si>
  <si>
    <t>SLN</t>
  </si>
  <si>
    <t>DB</t>
  </si>
  <si>
    <t>Depreciation</t>
  </si>
  <si>
    <t>Ques 6</t>
  </si>
  <si>
    <t>Projects</t>
  </si>
  <si>
    <t>Initial Investment</t>
  </si>
  <si>
    <t>Fixed Asset Account</t>
  </si>
  <si>
    <t>Cost of Plant &amp; M/c</t>
  </si>
  <si>
    <t>SALVAGE Value</t>
  </si>
  <si>
    <t>Months in the First year</t>
  </si>
  <si>
    <t>Depreciation Method</t>
  </si>
  <si>
    <t>Life of Plant &amp; M/c</t>
  </si>
  <si>
    <t>Project A</t>
  </si>
  <si>
    <t>Project B</t>
  </si>
  <si>
    <t>Project should be accepted</t>
  </si>
  <si>
    <t>NPV</t>
  </si>
  <si>
    <t>IRR</t>
  </si>
  <si>
    <t>Excepted cash flows at the end of year 1</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</si>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</sst>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 #,##0.00;[Red]&quot;₹&quot;\ \-#,##0.00"/>
    <numFmt numFmtId="164" formatCode="&quot;₹&quot;\ #,##0"/>
    <numFmt numFmtId="165" formatCode="&quot;₹&quot;\ #,##0.00"/>
  </numFmts>
  <fonts count="7" x14ac:knownFonts="1">
    <font>
      <sz val="11"/>
      <color theme="1"/>
      <name val="Calibri"/>
      <family val="2"/>
      <scheme val="minor"/>
    </font>
    <font>
      <b/>
      <sz val="11"/>
      <color theme="1"/>
      <name val="Calibri"/>
      <family val="2"/>
      <scheme val="minor"/>
    </font>
    <font>
      <b/>
      <i/>
      <sz val="20"/>
      <color theme="1"/>
      <name val="Calibri"/>
      <family val="2"/>
      <scheme val="minor"/>
    </font>
    <font>
      <b/>
      <i/>
      <sz val="11"/>
      <color theme="1"/>
      <name val="Calibri"/>
      <family val="2"/>
      <scheme val="minor"/>
    </font>
    <font>
      <u/>
      <sz val="11"/>
      <color theme="1"/>
      <name val="Calibri"/>
      <family val="2"/>
      <scheme val="minor"/>
    </font>
    <font>
      <sz val="12"/>
      <color theme="1"/>
      <name val="Calibri"/>
      <family val="2"/>
      <scheme val="minor"/>
    </font>
    <font>
      <sz val="11"/>
      <color theme="1"/>
      <name val="Algerian"/>
      <family val="5"/>
    </font>
  </fonts>
  <fills count="17">
    <fill>
      <patternFill patternType="none"/>
    </fill>
    <fill>
      <patternFill patternType="gray125"/>
    </fill>
    <fill>
      <patternFill patternType="solid">
        <fgColor rgb="FFFFFF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00B0F0"/>
        <bgColor indexed="64"/>
      </patternFill>
    </fill>
    <fill>
      <patternFill patternType="solid">
        <fgColor theme="7" tint="0.59999389629810485"/>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7D7EA"/>
        <bgColor indexed="64"/>
      </patternFill>
    </fill>
    <fill>
      <patternFill patternType="solid">
        <fgColor theme="7" tint="0.39997558519241921"/>
        <bgColor indexed="64"/>
      </patternFill>
    </fill>
    <fill>
      <patternFill patternType="solid">
        <fgColor rgb="FFCCFF33"/>
        <bgColor indexed="64"/>
      </patternFill>
    </fill>
    <fill>
      <patternFill patternType="solid">
        <fgColor theme="8" tint="0.39997558519241921"/>
        <bgColor indexed="64"/>
      </patternFill>
    </fill>
    <fill>
      <patternFill patternType="solid">
        <fgColor theme="6"/>
        <bgColor indexed="64"/>
      </patternFill>
    </fill>
    <fill>
      <patternFill patternType="solid">
        <fgColor theme="2"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1" fillId="0" borderId="0" xfId="0" applyFont="1"/>
    <xf numFmtId="0" fontId="0" fillId="0" borderId="1" xfId="0" applyBorder="1"/>
    <xf numFmtId="0" fontId="0" fillId="2" borderId="1" xfId="0" applyFill="1" applyBorder="1"/>
    <xf numFmtId="0" fontId="0" fillId="3" borderId="1" xfId="0" applyFill="1" applyBorder="1"/>
    <xf numFmtId="2" fontId="0" fillId="0" borderId="1" xfId="0" applyNumberFormat="1" applyBorder="1"/>
    <xf numFmtId="2" fontId="0" fillId="3" borderId="1" xfId="0" applyNumberFormat="1" applyFill="1" applyBorder="1"/>
    <xf numFmtId="2" fontId="0" fillId="4" borderId="1" xfId="0" applyNumberFormat="1" applyFill="1" applyBorder="1"/>
    <xf numFmtId="0" fontId="0" fillId="4" borderId="1" xfId="0" applyFill="1" applyBorder="1"/>
    <xf numFmtId="164" fontId="0" fillId="0" borderId="0" xfId="0" applyNumberFormat="1"/>
    <xf numFmtId="0" fontId="1" fillId="6" borderId="1" xfId="0" applyFont="1" applyFill="1" applyBorder="1"/>
    <xf numFmtId="0" fontId="1" fillId="7" borderId="1" xfId="0" applyFont="1" applyFill="1" applyBorder="1"/>
    <xf numFmtId="0" fontId="0" fillId="10" borderId="1" xfId="0" applyFill="1" applyBorder="1"/>
    <xf numFmtId="0" fontId="1" fillId="8" borderId="1" xfId="0" applyFont="1" applyFill="1" applyBorder="1"/>
    <xf numFmtId="0" fontId="0" fillId="9" borderId="1" xfId="0" applyFill="1" applyBorder="1"/>
    <xf numFmtId="0" fontId="1" fillId="11" borderId="1" xfId="0" applyFont="1" applyFill="1" applyBorder="1"/>
    <xf numFmtId="164" fontId="0" fillId="11" borderId="1" xfId="0" applyNumberFormat="1" applyFill="1" applyBorder="1"/>
    <xf numFmtId="9" fontId="0" fillId="11" borderId="1" xfId="0" applyNumberFormat="1" applyFill="1" applyBorder="1"/>
    <xf numFmtId="0" fontId="0" fillId="11" borderId="1" xfId="0" applyFill="1" applyBorder="1"/>
    <xf numFmtId="8" fontId="0" fillId="11" borderId="1" xfId="0" applyNumberFormat="1" applyFill="1" applyBorder="1"/>
    <xf numFmtId="165" fontId="0" fillId="0" borderId="0" xfId="0" applyNumberFormat="1"/>
    <xf numFmtId="0" fontId="2" fillId="0" borderId="0" xfId="0" applyFont="1" applyAlignment="1"/>
    <xf numFmtId="4" fontId="0" fillId="0" borderId="1" xfId="0" applyNumberFormat="1" applyBorder="1"/>
    <xf numFmtId="0" fontId="3" fillId="9" borderId="1" xfId="0" applyFont="1" applyFill="1" applyBorder="1"/>
    <xf numFmtId="4" fontId="0" fillId="9" borderId="1" xfId="0" applyNumberFormat="1" applyFill="1" applyBorder="1"/>
    <xf numFmtId="1" fontId="0" fillId="9" borderId="1" xfId="0" applyNumberFormat="1" applyFill="1" applyBorder="1"/>
    <xf numFmtId="10" fontId="0" fillId="0" borderId="1" xfId="0" applyNumberFormat="1" applyBorder="1"/>
    <xf numFmtId="0" fontId="1" fillId="0" borderId="1" xfId="0" applyFont="1" applyBorder="1"/>
    <xf numFmtId="0" fontId="1" fillId="12" borderId="1" xfId="0" applyFont="1" applyFill="1" applyBorder="1"/>
    <xf numFmtId="0" fontId="1" fillId="3" borderId="1" xfId="0" applyFont="1" applyFill="1" applyBorder="1"/>
    <xf numFmtId="0" fontId="1" fillId="2" borderId="1" xfId="0" applyFont="1" applyFill="1" applyBorder="1"/>
    <xf numFmtId="0" fontId="1" fillId="2" borderId="1" xfId="0" applyFont="1" applyFill="1" applyBorder="1" applyAlignment="1">
      <alignment wrapText="1"/>
    </xf>
    <xf numFmtId="0" fontId="1" fillId="13" borderId="1" xfId="0" applyFont="1" applyFill="1" applyBorder="1"/>
    <xf numFmtId="9" fontId="1" fillId="0" borderId="1" xfId="0" applyNumberFormat="1" applyFont="1" applyBorder="1"/>
    <xf numFmtId="0" fontId="1" fillId="14" borderId="1" xfId="0" applyFont="1" applyFill="1" applyBorder="1"/>
    <xf numFmtId="9" fontId="1" fillId="15" borderId="1" xfId="0" applyNumberFormat="1" applyFont="1" applyFill="1" applyBorder="1"/>
    <xf numFmtId="0" fontId="3" fillId="0" borderId="1" xfId="0" applyFont="1" applyBorder="1"/>
    <xf numFmtId="0" fontId="3" fillId="3" borderId="1" xfId="0" applyFont="1" applyFill="1" applyBorder="1"/>
    <xf numFmtId="9" fontId="3" fillId="3" borderId="1" xfId="0" applyNumberFormat="1" applyFont="1" applyFill="1" applyBorder="1"/>
    <xf numFmtId="0" fontId="1" fillId="5" borderId="1" xfId="0" applyFont="1" applyFill="1" applyBorder="1"/>
    <xf numFmtId="0" fontId="1" fillId="4" borderId="1" xfId="0" applyFont="1" applyFill="1" applyBorder="1"/>
    <xf numFmtId="0" fontId="1" fillId="4" borderId="1" xfId="0" applyFont="1" applyFill="1" applyBorder="1" applyAlignment="1">
      <alignment wrapText="1"/>
    </xf>
    <xf numFmtId="0" fontId="0" fillId="16" borderId="1" xfId="0" applyFill="1" applyBorder="1"/>
    <xf numFmtId="0" fontId="4" fillId="0" borderId="0" xfId="0" applyFont="1"/>
    <xf numFmtId="0" fontId="5" fillId="9" borderId="1" xfId="0" applyFont="1" applyFill="1" applyBorder="1"/>
    <xf numFmtId="0" fontId="1" fillId="10" borderId="1" xfId="0" applyFont="1" applyFill="1" applyBorder="1" applyAlignment="1">
      <alignment horizontal="center"/>
    </xf>
    <xf numFmtId="0" fontId="1" fillId="9" borderId="1" xfId="0" applyFont="1" applyFill="1" applyBorder="1" applyAlignment="1">
      <alignment horizontal="center"/>
    </xf>
    <xf numFmtId="0" fontId="1" fillId="5" borderId="1" xfId="0" applyFont="1" applyFill="1" applyBorder="1" applyAlignment="1">
      <alignment horizontal="center"/>
    </xf>
    <xf numFmtId="0" fontId="2" fillId="4" borderId="1" xfId="0" applyFont="1" applyFill="1" applyBorder="1" applyAlignment="1">
      <alignment horizontal="center"/>
    </xf>
    <xf numFmtId="0" fontId="6" fillId="0" borderId="0" xfId="0" applyFont="1"/>
  </cellXfs>
  <cellStyles count="1">
    <cellStyle name="Normal" xfId="0" builtinId="0"/>
  </cellStyles>
  <dxfs count="0"/>
  <tableStyles count="0" defaultTableStyle="TableStyleMedium9" defaultPivotStyle="PivotStyleLight16"/>
  <colors>
    <mruColors>
      <color rgb="FFCCFF33"/>
      <color rgb="FFF7D7EA"/>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dLbls>
          <c:showLegendKey val="0"/>
          <c:showVal val="0"/>
          <c:showCatName val="0"/>
          <c:showSerName val="0"/>
          <c:showPercent val="0"/>
          <c:showBubbleSize val="0"/>
        </c:dLbls>
        <c:axId val="226819456"/>
        <c:axId val="227873920"/>
      </c:scatterChart>
      <c:valAx>
        <c:axId val="226819456"/>
        <c:scaling>
          <c:orientation val="minMax"/>
        </c:scaling>
        <c:delete val="0"/>
        <c:axPos val="b"/>
        <c:majorTickMark val="out"/>
        <c:minorTickMark val="none"/>
        <c:tickLblPos val="nextTo"/>
        <c:crossAx val="227873920"/>
        <c:crosses val="autoZero"/>
        <c:crossBetween val="midCat"/>
      </c:valAx>
      <c:valAx>
        <c:axId val="227873920"/>
        <c:scaling>
          <c:orientation val="minMax"/>
        </c:scaling>
        <c:delete val="0"/>
        <c:axPos val="l"/>
        <c:majorGridlines/>
        <c:majorTickMark val="out"/>
        <c:minorTickMark val="none"/>
        <c:tickLblPos val="nextTo"/>
        <c:crossAx val="226819456"/>
        <c:crosses val="autoZero"/>
        <c:crossBetween val="midCat"/>
      </c:valAx>
    </c:plotArea>
    <c:legend>
      <c:legendPos val="r"/>
      <c:layout/>
      <c:overlay val="0"/>
    </c:legend>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44"/>
    </mc:Choice>
    <mc:Fallback>
      <c:style val="44"/>
    </mc:Fallback>
  </mc:AlternateContent>
  <c:chart>
    <c:title>
      <c:tx>
        <c:rich>
          <a:bodyPr/>
          <a:lstStyle/>
          <a:p>
            <a:pPr>
              <a:defRPr/>
            </a:pPr>
            <a:r>
              <a:rPr lang="en-US"/>
              <a:t>Regression</a:t>
            </a:r>
          </a:p>
        </c:rich>
      </c:tx>
      <c:layout/>
      <c:overlay val="0"/>
    </c:title>
    <c:autoTitleDeleted val="0"/>
    <c:plotArea>
      <c:layout/>
      <c:scatterChart>
        <c:scatterStyle val="smoothMarker"/>
        <c:varyColors val="0"/>
        <c:ser>
          <c:idx val="0"/>
          <c:order val="0"/>
          <c:tx>
            <c:strRef>
              <c:f>Regression!$B$4</c:f>
              <c:strCache>
                <c:ptCount val="1"/>
                <c:pt idx="0">
                  <c:v>Actual X</c:v>
                </c:pt>
              </c:strCache>
            </c:strRef>
          </c:tx>
          <c:xVal>
            <c:numRef>
              <c:f>Regression!$A$5:$A$14</c:f>
              <c:numCache>
                <c:formatCode>General</c:formatCode>
                <c:ptCount val="10"/>
                <c:pt idx="0">
                  <c:v>82</c:v>
                </c:pt>
                <c:pt idx="1">
                  <c:v>83</c:v>
                </c:pt>
                <c:pt idx="2">
                  <c:v>66</c:v>
                </c:pt>
                <c:pt idx="3">
                  <c:v>62</c:v>
                </c:pt>
                <c:pt idx="4">
                  <c:v>67</c:v>
                </c:pt>
                <c:pt idx="5">
                  <c:v>94</c:v>
                </c:pt>
                <c:pt idx="6">
                  <c:v>68</c:v>
                </c:pt>
                <c:pt idx="7">
                  <c:v>83</c:v>
                </c:pt>
                <c:pt idx="8">
                  <c:v>100</c:v>
                </c:pt>
                <c:pt idx="9">
                  <c:v>79</c:v>
                </c:pt>
              </c:numCache>
            </c:numRef>
          </c:xVal>
          <c:yVal>
            <c:numRef>
              <c:f>Regression!$B$5:$B$14</c:f>
              <c:numCache>
                <c:formatCode>General</c:formatCode>
                <c:ptCount val="10"/>
                <c:pt idx="0">
                  <c:v>300</c:v>
                </c:pt>
                <c:pt idx="1">
                  <c:v>354</c:v>
                </c:pt>
                <c:pt idx="2">
                  <c:v>302</c:v>
                </c:pt>
                <c:pt idx="3">
                  <c:v>330</c:v>
                </c:pt>
                <c:pt idx="4">
                  <c:v>349</c:v>
                </c:pt>
                <c:pt idx="5">
                  <c:v>374</c:v>
                </c:pt>
                <c:pt idx="6">
                  <c:v>309</c:v>
                </c:pt>
                <c:pt idx="7">
                  <c:v>387</c:v>
                </c:pt>
                <c:pt idx="8">
                  <c:v>393</c:v>
                </c:pt>
                <c:pt idx="9">
                  <c:v>345</c:v>
                </c:pt>
              </c:numCache>
            </c:numRef>
          </c:yVal>
          <c:smooth val="1"/>
        </c:ser>
        <c:ser>
          <c:idx val="1"/>
          <c:order val="1"/>
          <c:tx>
            <c:strRef>
              <c:f>Regression!$C$4</c:f>
              <c:strCache>
                <c:ptCount val="1"/>
                <c:pt idx="0">
                  <c:v>Estimated  X</c:v>
                </c:pt>
              </c:strCache>
            </c:strRef>
          </c:tx>
          <c:trendline>
            <c:trendlineType val="linear"/>
            <c:dispRSqr val="0"/>
            <c:dispEq val="1"/>
            <c:trendlineLbl>
              <c:layout>
                <c:manualLayout>
                  <c:x val="0.13347987751531071"/>
                  <c:y val="-0.1597109215514734"/>
                </c:manualLayout>
              </c:layout>
              <c:numFmt formatCode="General" sourceLinked="0"/>
            </c:trendlineLbl>
          </c:trendline>
          <c:xVal>
            <c:numRef>
              <c:f>Regression!$A$5:$A$14</c:f>
              <c:numCache>
                <c:formatCode>General</c:formatCode>
                <c:ptCount val="10"/>
                <c:pt idx="0">
                  <c:v>82</c:v>
                </c:pt>
                <c:pt idx="1">
                  <c:v>83</c:v>
                </c:pt>
                <c:pt idx="2">
                  <c:v>66</c:v>
                </c:pt>
                <c:pt idx="3">
                  <c:v>62</c:v>
                </c:pt>
                <c:pt idx="4">
                  <c:v>67</c:v>
                </c:pt>
                <c:pt idx="5">
                  <c:v>94</c:v>
                </c:pt>
                <c:pt idx="6">
                  <c:v>68</c:v>
                </c:pt>
                <c:pt idx="7">
                  <c:v>83</c:v>
                </c:pt>
                <c:pt idx="8">
                  <c:v>100</c:v>
                </c:pt>
                <c:pt idx="9">
                  <c:v>79</c:v>
                </c:pt>
              </c:numCache>
            </c:numRef>
          </c:xVal>
          <c:yVal>
            <c:numRef>
              <c:f>Regression!$C$5:$C$14</c:f>
              <c:numCache>
                <c:formatCode>0.00</c:formatCode>
                <c:ptCount val="10"/>
                <c:pt idx="0">
                  <c:v>351.03813796971394</c:v>
                </c:pt>
                <c:pt idx="1">
                  <c:v>352.90984296130114</c:v>
                </c:pt>
                <c:pt idx="2">
                  <c:v>321.09085810431856</c:v>
                </c:pt>
                <c:pt idx="3">
                  <c:v>313.60403813796972</c:v>
                </c:pt>
                <c:pt idx="4">
                  <c:v>322.96256309590575</c:v>
                </c:pt>
                <c:pt idx="5">
                  <c:v>373.4985978687605</c:v>
                </c:pt>
                <c:pt idx="6">
                  <c:v>324.834268087493</c:v>
                </c:pt>
                <c:pt idx="7">
                  <c:v>352.90984296130114</c:v>
                </c:pt>
                <c:pt idx="8">
                  <c:v>384.72882781828378</c:v>
                </c:pt>
                <c:pt idx="9">
                  <c:v>345.4230229949523</c:v>
                </c:pt>
              </c:numCache>
            </c:numRef>
          </c:yVal>
          <c:smooth val="1"/>
        </c:ser>
        <c:dLbls>
          <c:showLegendKey val="0"/>
          <c:showVal val="0"/>
          <c:showCatName val="0"/>
          <c:showSerName val="0"/>
          <c:showPercent val="0"/>
          <c:showBubbleSize val="0"/>
        </c:dLbls>
        <c:axId val="227895552"/>
        <c:axId val="227901440"/>
      </c:scatterChart>
      <c:valAx>
        <c:axId val="227895552"/>
        <c:scaling>
          <c:orientation val="minMax"/>
        </c:scaling>
        <c:delete val="0"/>
        <c:axPos val="b"/>
        <c:majorGridlines/>
        <c:numFmt formatCode="General" sourceLinked="1"/>
        <c:majorTickMark val="none"/>
        <c:minorTickMark val="none"/>
        <c:tickLblPos val="nextTo"/>
        <c:crossAx val="227901440"/>
        <c:crosses val="autoZero"/>
        <c:crossBetween val="midCat"/>
      </c:valAx>
      <c:valAx>
        <c:axId val="227901440"/>
        <c:scaling>
          <c:orientation val="minMax"/>
        </c:scaling>
        <c:delete val="0"/>
        <c:axPos val="l"/>
        <c:majorGridlines/>
        <c:numFmt formatCode="General" sourceLinked="1"/>
        <c:majorTickMark val="none"/>
        <c:minorTickMark val="none"/>
        <c:tickLblPos val="nextTo"/>
        <c:crossAx val="227895552"/>
        <c:crosses val="autoZero"/>
        <c:crossBetween val="midCat"/>
      </c:valAx>
    </c:plotArea>
    <c:legend>
      <c:legendPos val="b"/>
      <c:layout/>
      <c:overlay val="0"/>
    </c:legend>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45"/>
    </mc:Choice>
    <mc:Fallback>
      <c:style val="45"/>
    </mc:Fallback>
  </mc:AlternateContent>
  <c:chart>
    <c:title>
      <c:tx>
        <c:rich>
          <a:bodyPr/>
          <a:lstStyle/>
          <a:p>
            <a:pPr>
              <a:defRPr/>
            </a:pPr>
            <a:r>
              <a:rPr lang="en-US"/>
              <a:t>Frequency Chart</a:t>
            </a:r>
          </a:p>
        </c:rich>
      </c:tx>
      <c:layout>
        <c:manualLayout>
          <c:xMode val="edge"/>
          <c:yMode val="edge"/>
          <c:x val="0.28377611671380881"/>
          <c:y val="6.7230400547757613E-2"/>
        </c:manualLayout>
      </c:layout>
      <c:overlay val="0"/>
    </c:title>
    <c:autoTitleDeleted val="0"/>
    <c:plotArea>
      <c:layout>
        <c:manualLayout>
          <c:layoutTarget val="inner"/>
          <c:xMode val="edge"/>
          <c:yMode val="edge"/>
          <c:x val="0.18604008893792734"/>
          <c:y val="0.2281741403621585"/>
          <c:w val="0.32506210609024189"/>
          <c:h val="0.61290733374100859"/>
        </c:manualLayout>
      </c:layout>
      <c:pieChart>
        <c:varyColors val="1"/>
        <c:ser>
          <c:idx val="0"/>
          <c:order val="0"/>
          <c:tx>
            <c:strRef>
              <c:f>Frequency!$D$16</c:f>
              <c:strCache>
                <c:ptCount val="1"/>
                <c:pt idx="0">
                  <c:v>Frequency (F)</c:v>
                </c:pt>
              </c:strCache>
            </c:strRef>
          </c:tx>
          <c:explosion val="37"/>
          <c:dLbls>
            <c:showLegendKey val="0"/>
            <c:showVal val="0"/>
            <c:showCatName val="0"/>
            <c:showSerName val="0"/>
            <c:showPercent val="1"/>
            <c:showBubbleSize val="0"/>
            <c:showLeaderLines val="1"/>
          </c:dLbls>
          <c:cat>
            <c:multiLvlStrRef>
              <c:f>Frequency!$A$17:$C$21</c:f>
              <c:multiLvlStrCache>
                <c:ptCount val="5"/>
                <c:lvl>
                  <c:pt idx="0">
                    <c:v>520</c:v>
                  </c:pt>
                  <c:pt idx="1">
                    <c:v>540</c:v>
                  </c:pt>
                  <c:pt idx="2">
                    <c:v>560</c:v>
                  </c:pt>
                  <c:pt idx="3">
                    <c:v>580</c:v>
                  </c:pt>
                  <c:pt idx="4">
                    <c:v>600</c:v>
                  </c:pt>
                </c:lvl>
                <c:lvl>
                  <c:pt idx="0">
                    <c:v>-</c:v>
                  </c:pt>
                  <c:pt idx="1">
                    <c:v>-</c:v>
                  </c:pt>
                  <c:pt idx="2">
                    <c:v>-</c:v>
                  </c:pt>
                  <c:pt idx="3">
                    <c:v>-</c:v>
                  </c:pt>
                  <c:pt idx="4">
                    <c:v>-</c:v>
                  </c:pt>
                </c:lvl>
                <c:lvl>
                  <c:pt idx="0">
                    <c:v>500</c:v>
                  </c:pt>
                  <c:pt idx="1">
                    <c:v>520</c:v>
                  </c:pt>
                  <c:pt idx="2">
                    <c:v>540</c:v>
                  </c:pt>
                  <c:pt idx="3">
                    <c:v>560</c:v>
                  </c:pt>
                  <c:pt idx="4">
                    <c:v>580</c:v>
                  </c:pt>
                </c:lvl>
              </c:multiLvlStrCache>
            </c:multiLvlStrRef>
          </c:cat>
          <c:val>
            <c:numRef>
              <c:f>Frequency!$D$17:$D$21</c:f>
              <c:numCache>
                <c:formatCode>General</c:formatCode>
                <c:ptCount val="5"/>
                <c:pt idx="0">
                  <c:v>9</c:v>
                </c:pt>
                <c:pt idx="1">
                  <c:v>11</c:v>
                </c:pt>
                <c:pt idx="2">
                  <c:v>5</c:v>
                </c:pt>
                <c:pt idx="3">
                  <c:v>16</c:v>
                </c:pt>
                <c:pt idx="4">
                  <c:v>9</c:v>
                </c:pt>
              </c:numCache>
            </c:numRef>
          </c:val>
        </c:ser>
        <c:dLbls>
          <c:showLegendKey val="0"/>
          <c:showVal val="0"/>
          <c:showCatName val="0"/>
          <c:showSerName val="0"/>
          <c:showPercent val="1"/>
          <c:showBubbleSize val="0"/>
          <c:showLeaderLines val="1"/>
        </c:dLbls>
        <c:firstSliceAng val="40"/>
      </c:pieChart>
    </c:plotArea>
    <c:legend>
      <c:legendPos val="r"/>
      <c:layout>
        <c:manualLayout>
          <c:xMode val="edge"/>
          <c:yMode val="edge"/>
          <c:x val="0.79491479365495099"/>
          <c:y val="0.24531515082353841"/>
          <c:w val="0.18845318971303263"/>
          <c:h val="0.47060177260451141"/>
        </c:manualLayout>
      </c:layout>
      <c:overlay val="0"/>
    </c:legend>
    <c:plotVisOnly val="1"/>
    <c:dispBlanksAs val="gap"/>
    <c:showDLblsOverMax val="0"/>
  </c:chart>
  <c:printSettings>
    <c:headerFooter/>
    <c:pageMargins b="0.75000000000000122" l="0.70000000000000062" r="0.70000000000000062" t="0.7500000000000012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IN"/>
  <c:roundedCorners val="0"/>
  <mc:AlternateContent xmlns:mc="http://schemas.openxmlformats.org/markup-compatibility/2006">
    <mc:Choice xmlns:c14="http://schemas.microsoft.com/office/drawing/2007/8/2/chart" Requires="c14">
      <c14:style val="141"/>
    </mc:Choice>
    <mc:Fallback>
      <c:style val="41"/>
    </mc:Fallback>
  </mc:AlternateContent>
  <c:chart>
    <c:title>
      <c:layout/>
      <c:overlay val="0"/>
    </c:title>
    <c:autoTitleDeleted val="0"/>
    <c:plotArea>
      <c:layout/>
      <c:scatterChart>
        <c:scatterStyle val="smoothMarker"/>
        <c:varyColors val="0"/>
        <c:ser>
          <c:idx val="0"/>
          <c:order val="0"/>
          <c:tx>
            <c:v>NPV</c:v>
          </c:tx>
          <c:xVal>
            <c:numRef>
              <c:f>'Capital Budgeting'!$B$17:$F$17</c:f>
              <c:numCache>
                <c:formatCode>0%</c:formatCode>
                <c:ptCount val="5"/>
                <c:pt idx="0">
                  <c:v>0.11</c:v>
                </c:pt>
                <c:pt idx="1">
                  <c:v>0.12</c:v>
                </c:pt>
                <c:pt idx="2">
                  <c:v>0.13</c:v>
                </c:pt>
                <c:pt idx="3">
                  <c:v>0.14000000000000001</c:v>
                </c:pt>
                <c:pt idx="4">
                  <c:v>0.15</c:v>
                </c:pt>
              </c:numCache>
            </c:numRef>
          </c:xVal>
          <c:yVal>
            <c:numRef>
              <c:f>'Capital Budgeting'!$B$18:$F$18</c:f>
              <c:numCache>
                <c:formatCode>0.00</c:formatCode>
                <c:ptCount val="5"/>
                <c:pt idx="0">
                  <c:v>43575.605336091423</c:v>
                </c:pt>
                <c:pt idx="1">
                  <c:v>38545.016875873844</c:v>
                </c:pt>
                <c:pt idx="2">
                  <c:v>33716.192679626023</c:v>
                </c:pt>
                <c:pt idx="3">
                  <c:v>29078.767529749835</c:v>
                </c:pt>
                <c:pt idx="4">
                  <c:v>24623.011856266879</c:v>
                </c:pt>
              </c:numCache>
            </c:numRef>
          </c:yVal>
          <c:smooth val="1"/>
        </c:ser>
        <c:dLbls>
          <c:showLegendKey val="0"/>
          <c:showVal val="0"/>
          <c:showCatName val="0"/>
          <c:showSerName val="0"/>
          <c:showPercent val="0"/>
          <c:showBubbleSize val="0"/>
        </c:dLbls>
        <c:axId val="229172352"/>
        <c:axId val="229173888"/>
      </c:scatterChart>
      <c:valAx>
        <c:axId val="229172352"/>
        <c:scaling>
          <c:orientation val="minMax"/>
        </c:scaling>
        <c:delete val="0"/>
        <c:axPos val="b"/>
        <c:numFmt formatCode="0%" sourceLinked="1"/>
        <c:majorTickMark val="out"/>
        <c:minorTickMark val="none"/>
        <c:tickLblPos val="nextTo"/>
        <c:crossAx val="229173888"/>
        <c:crosses val="autoZero"/>
        <c:crossBetween val="midCat"/>
      </c:valAx>
      <c:valAx>
        <c:axId val="229173888"/>
        <c:scaling>
          <c:orientation val="minMax"/>
        </c:scaling>
        <c:delete val="0"/>
        <c:axPos val="l"/>
        <c:majorGridlines/>
        <c:numFmt formatCode="0.00" sourceLinked="1"/>
        <c:majorTickMark val="out"/>
        <c:minorTickMark val="none"/>
        <c:tickLblPos val="nextTo"/>
        <c:crossAx val="229172352"/>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457200</xdr:colOff>
      <xdr:row>5</xdr:row>
      <xdr:rowOff>161925</xdr:rowOff>
    </xdr:from>
    <xdr:to>
      <xdr:col>13</xdr:col>
      <xdr:colOff>152400</xdr:colOff>
      <xdr:row>20</xdr:row>
      <xdr:rowOff>47625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476250</xdr:colOff>
      <xdr:row>5</xdr:row>
      <xdr:rowOff>165735</xdr:rowOff>
    </xdr:from>
    <xdr:to>
      <xdr:col>13</xdr:col>
      <xdr:colOff>171450</xdr:colOff>
      <xdr:row>20</xdr:row>
      <xdr:rowOff>59055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5</xdr:col>
      <xdr:colOff>489585</xdr:colOff>
      <xdr:row>21</xdr:row>
      <xdr:rowOff>38100</xdr:rowOff>
    </xdr:from>
    <xdr:ext cx="5781675" cy="2667653"/>
    <xdr:sp macro="" textlink="">
      <xdr:nvSpPr>
        <xdr:cNvPr id="6" name="TextBox 5"/>
        <xdr:cNvSpPr txBox="1"/>
      </xdr:nvSpPr>
      <xdr:spPr>
        <a:xfrm>
          <a:off x="4246245" y="3878580"/>
          <a:ext cx="5781675" cy="2667653"/>
        </a:xfrm>
        <a:prstGeom prst="rect">
          <a:avLst/>
        </a:prstGeom>
        <a:solidFill>
          <a:schemeClr val="accent2">
            <a:lumMod val="40000"/>
            <a:lumOff val="60000"/>
          </a:schemeClr>
        </a:solidFill>
        <a:ln/>
      </xdr:spPr>
      <xdr:style>
        <a:lnRef idx="2">
          <a:schemeClr val="dk1"/>
        </a:lnRef>
        <a:fillRef idx="1">
          <a:schemeClr val="lt1"/>
        </a:fillRef>
        <a:effectRef idx="0">
          <a:schemeClr val="dk1"/>
        </a:effectRef>
        <a:fontRef idx="minor">
          <a:schemeClr val="dk1"/>
        </a:fontRef>
      </xdr:style>
      <xdr:txBody>
        <a:bodyPr wrap="square" rtlCol="0" anchor="t">
          <a:spAutoFit/>
        </a:bodyPr>
        <a:lstStyle/>
        <a:p>
          <a:r>
            <a:rPr lang="en-US" sz="2800" b="1" i="1" u="sng">
              <a:solidFill>
                <a:schemeClr val="tx1"/>
              </a:solidFill>
              <a:latin typeface="Algerian" pitchFamily="82" charset="0"/>
            </a:rPr>
            <a:t>STEPS</a:t>
          </a:r>
          <a:r>
            <a:rPr lang="en-US" sz="2800" b="1" i="1" u="sng" baseline="0">
              <a:solidFill>
                <a:schemeClr val="tx1"/>
              </a:solidFill>
              <a:latin typeface="Algerian" pitchFamily="82" charset="0"/>
            </a:rPr>
            <a:t> TO BE FOLLOWED:</a:t>
          </a:r>
        </a:p>
        <a:p>
          <a:r>
            <a:rPr lang="en-US" sz="1050" b="1" i="1" u="sng" baseline="0">
              <a:solidFill>
                <a:schemeClr val="tx1"/>
              </a:solidFill>
              <a:latin typeface="Bahnschrift Light" pitchFamily="34" charset="0"/>
            </a:rPr>
            <a:t>STEP 1:</a:t>
          </a:r>
          <a:r>
            <a:rPr lang="en-US" sz="1050" b="1" i="1" baseline="0">
              <a:solidFill>
                <a:schemeClr val="tx1"/>
              </a:solidFill>
              <a:latin typeface="Bahnschrift Light" pitchFamily="34" charset="0"/>
            </a:rPr>
            <a:t> </a:t>
          </a:r>
          <a:r>
            <a:rPr lang="en-US" sz="1050" b="1" i="0" baseline="0">
              <a:solidFill>
                <a:schemeClr val="tx1"/>
              </a:solidFill>
              <a:latin typeface="Bahnschrift Light" pitchFamily="34" charset="0"/>
              <a:cs typeface="Calibri Light" pitchFamily="34" charset="0"/>
            </a:rPr>
            <a:t>Enter the information given the Excel worksheet.</a:t>
          </a:r>
        </a:p>
        <a:p>
          <a:r>
            <a:rPr lang="en-US" sz="1050" b="1" i="1" u="sng" baseline="0">
              <a:solidFill>
                <a:schemeClr val="tx1"/>
              </a:solidFill>
              <a:latin typeface="Bahnschrift Light" pitchFamily="34" charset="0"/>
            </a:rPr>
            <a:t>STEP 2: </a:t>
          </a:r>
          <a:r>
            <a:rPr lang="en-US" sz="1050" b="1" i="0" baseline="0">
              <a:solidFill>
                <a:schemeClr val="tx1"/>
              </a:solidFill>
              <a:latin typeface="Bahnschrift Light" pitchFamily="34" charset="0"/>
              <a:cs typeface="Calibri Light" pitchFamily="34" charset="0"/>
            </a:rPr>
            <a:t>To compute the estimated value of X, we need to use SLOPE and INTERCEPT functions. The SLOPE function compute the values of b in the equation X= a+bY and INTERCEPT gives the value of 'a' .</a:t>
          </a:r>
        </a:p>
        <a:p>
          <a:r>
            <a:rPr lang="en-US" sz="1050" b="1" i="1" u="sng" baseline="0">
              <a:solidFill>
                <a:schemeClr val="tx1"/>
              </a:solidFill>
              <a:latin typeface="Bahnschrift Light" pitchFamily="34" charset="0"/>
            </a:rPr>
            <a:t>STEP 3: </a:t>
          </a:r>
          <a:r>
            <a:rPr lang="en-US" sz="1050" b="1" i="0" baseline="0">
              <a:solidFill>
                <a:schemeClr val="tx1"/>
              </a:solidFill>
              <a:latin typeface="Bahnschrift Light" pitchFamily="34" charset="0"/>
              <a:cs typeface="Calibri Light" pitchFamily="34" charset="0"/>
            </a:rPr>
            <a:t>To compute the value of SLOPE we use the formula=SLOPE(B5:B14,A5:A14) in cell I3</a:t>
          </a:r>
          <a:r>
            <a:rPr lang="en-US" sz="1050" b="1" i="0" baseline="0">
              <a:solidFill>
                <a:schemeClr val="tx1"/>
              </a:solidFill>
              <a:latin typeface="Bahnschrift Light" pitchFamily="34" charset="0"/>
            </a:rPr>
            <a:t>.</a:t>
          </a:r>
        </a:p>
        <a:p>
          <a:r>
            <a:rPr lang="en-US" sz="1050" b="1" i="1" u="sng" baseline="0">
              <a:solidFill>
                <a:schemeClr val="tx1"/>
              </a:solidFill>
              <a:latin typeface="Bahnschrift Light" pitchFamily="34" charset="0"/>
            </a:rPr>
            <a:t>STEP 4:</a:t>
          </a:r>
          <a:r>
            <a:rPr lang="en-US" sz="1050" b="1" i="1" baseline="0">
              <a:solidFill>
                <a:schemeClr val="tx1"/>
              </a:solidFill>
              <a:latin typeface="Bahnschrift Light" pitchFamily="34" charset="0"/>
            </a:rPr>
            <a:t> </a:t>
          </a:r>
          <a:r>
            <a:rPr lang="en-US" sz="1050" b="1" i="0" baseline="0">
              <a:solidFill>
                <a:schemeClr val="tx1"/>
              </a:solidFill>
              <a:latin typeface="Bahnschrift Light" pitchFamily="34" charset="0"/>
              <a:ea typeface="+mn-ea"/>
              <a:cs typeface="Calibri Light" pitchFamily="34" charset="0"/>
            </a:rPr>
            <a:t>To compute the value of INTERCEPT we use the formula=INTERCEPT(B5:B14,A5:A14) in cell I2.</a:t>
          </a:r>
        </a:p>
        <a:p>
          <a:r>
            <a:rPr lang="en-US" sz="1050" b="1" i="1" u="sng" baseline="0">
              <a:solidFill>
                <a:schemeClr val="tx1"/>
              </a:solidFill>
              <a:latin typeface="Bahnschrift Light" pitchFamily="34" charset="0"/>
              <a:ea typeface="+mn-ea"/>
              <a:cs typeface="+mn-cs"/>
            </a:rPr>
            <a:t>STEP 5:</a:t>
          </a:r>
          <a:r>
            <a:rPr lang="en-US" sz="1050" b="1" i="0" u="sng" baseline="0">
              <a:solidFill>
                <a:schemeClr val="tx1"/>
              </a:solidFill>
              <a:latin typeface="Bahnschrift Light" pitchFamily="34" charset="0"/>
              <a:ea typeface="+mn-ea"/>
              <a:cs typeface="+mn-cs"/>
            </a:rPr>
            <a:t> </a:t>
          </a:r>
          <a:r>
            <a:rPr lang="en-US" sz="1050" b="1" i="0" baseline="0">
              <a:solidFill>
                <a:schemeClr val="tx1"/>
              </a:solidFill>
              <a:latin typeface="Bahnschrift Light" pitchFamily="34" charset="0"/>
              <a:ea typeface="+mn-ea"/>
              <a:cs typeface="Calibri Light" pitchFamily="34" charset="0"/>
            </a:rPr>
            <a:t>To compute the estimated value of X based on equation X=a+bY, enter the Formula =$I$2+$I$3*A5  in cell C5 and copy this Formula to cells C5 to C18.</a:t>
          </a:r>
        </a:p>
        <a:p>
          <a:r>
            <a:rPr lang="en-US" sz="1050" b="1" i="1" u="sng" baseline="0">
              <a:solidFill>
                <a:schemeClr val="tx1"/>
              </a:solidFill>
              <a:latin typeface="Bahnschrift Light" pitchFamily="34" charset="0"/>
              <a:ea typeface="+mn-ea"/>
              <a:cs typeface="+mn-cs"/>
            </a:rPr>
            <a:t>STEP 6:</a:t>
          </a:r>
          <a:r>
            <a:rPr lang="en-US" sz="1050" b="1" i="1" baseline="0">
              <a:solidFill>
                <a:schemeClr val="tx1"/>
              </a:solidFill>
              <a:latin typeface="Bahnschrift Light" pitchFamily="34" charset="0"/>
              <a:ea typeface="+mn-ea"/>
              <a:cs typeface="+mn-cs"/>
            </a:rPr>
            <a:t> </a:t>
          </a:r>
          <a:r>
            <a:rPr lang="en-US" sz="1050" b="1" i="0" baseline="0">
              <a:solidFill>
                <a:schemeClr val="tx1"/>
              </a:solidFill>
              <a:latin typeface="Bahnschrift Light" pitchFamily="34" charset="0"/>
              <a:ea typeface="+mn-ea"/>
              <a:cs typeface="Calibri Light" pitchFamily="34" charset="0"/>
            </a:rPr>
            <a:t>To create Regression chart, select the cell range A4 to C14 and then select Insert Tab. Now select Scatter command from Charts group. In the Scatter command, Select Scatter with Smooth Lines.</a:t>
          </a:r>
        </a:p>
        <a:p>
          <a:r>
            <a:rPr lang="en-US" sz="1050" b="1" i="1" u="sng" baseline="0">
              <a:solidFill>
                <a:schemeClr val="tx1"/>
              </a:solidFill>
              <a:latin typeface="Bahnschrift Light" pitchFamily="34" charset="0"/>
              <a:ea typeface="+mn-ea"/>
              <a:cs typeface="+mn-cs"/>
            </a:rPr>
            <a:t>STEP 7:</a:t>
          </a:r>
          <a:r>
            <a:rPr lang="en-US" sz="1050" b="1" i="1" baseline="0">
              <a:solidFill>
                <a:schemeClr val="tx1"/>
              </a:solidFill>
              <a:latin typeface="Bahnschrift Light" pitchFamily="34" charset="0"/>
              <a:ea typeface="+mn-ea"/>
              <a:cs typeface="+mn-cs"/>
            </a:rPr>
            <a:t> </a:t>
          </a:r>
          <a:r>
            <a:rPr lang="en-US" sz="1050" b="1" i="0" baseline="0">
              <a:solidFill>
                <a:schemeClr val="tx1"/>
              </a:solidFill>
              <a:latin typeface="Bahnschrift Light" pitchFamily="34" charset="0"/>
              <a:ea typeface="+mn-ea"/>
              <a:cs typeface="Calibri Light" pitchFamily="34" charset="0"/>
            </a:rPr>
            <a:t>Having completed all the steps the output is shown as above.</a:t>
          </a:r>
          <a:endParaRPr lang="en-US" sz="1050" b="1" i="0">
            <a:solidFill>
              <a:schemeClr val="tx1"/>
            </a:solidFill>
            <a:latin typeface="Bahnschrift Light" pitchFamily="34" charset="0"/>
            <a:cs typeface="Calibri Light"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472439</xdr:colOff>
      <xdr:row>23</xdr:row>
      <xdr:rowOff>0</xdr:rowOff>
    </xdr:from>
    <xdr:to>
      <xdr:col>12</xdr:col>
      <xdr:colOff>485774</xdr:colOff>
      <xdr:row>31</xdr:row>
      <xdr:rowOff>1905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8</xdr:col>
      <xdr:colOff>594360</xdr:colOff>
      <xdr:row>8</xdr:row>
      <xdr:rowOff>38100</xdr:rowOff>
    </xdr:from>
    <xdr:ext cx="6339840" cy="2156460"/>
    <xdr:sp macro="" textlink="">
      <xdr:nvSpPr>
        <xdr:cNvPr id="2" name="TextBox 1"/>
        <xdr:cNvSpPr txBox="1"/>
      </xdr:nvSpPr>
      <xdr:spPr>
        <a:xfrm>
          <a:off x="7680960" y="1501140"/>
          <a:ext cx="6339840" cy="2156460"/>
        </a:xfrm>
        <a:prstGeom prst="rect">
          <a:avLst/>
        </a:prstGeom>
        <a:solidFill>
          <a:schemeClr val="accent2">
            <a:lumMod val="20000"/>
            <a:lumOff val="80000"/>
          </a:schemeClr>
        </a:solidFill>
      </xdr:spPr>
      <xdr:style>
        <a:lnRef idx="2">
          <a:schemeClr val="dk1"/>
        </a:lnRef>
        <a:fillRef idx="1">
          <a:schemeClr val="lt1"/>
        </a:fillRef>
        <a:effectRef idx="0">
          <a:schemeClr val="dk1"/>
        </a:effectRef>
        <a:fontRef idx="minor">
          <a:schemeClr val="dk1"/>
        </a:fontRef>
      </xdr:style>
      <xdr:txBody>
        <a:bodyPr wrap="square" rtlCol="0" anchor="t">
          <a:noAutofit/>
        </a:bodyPr>
        <a:lstStyle/>
        <a:p>
          <a:r>
            <a:rPr lang="en-US" sz="2800" b="1" i="1" u="sng">
              <a:latin typeface="Algerian" pitchFamily="82" charset="0"/>
            </a:rPr>
            <a:t>STEPS TO BE FOLLOWED:</a:t>
          </a:r>
        </a:p>
        <a:p>
          <a:r>
            <a:rPr lang="en-US" sz="1800" b="1" i="1" u="sng">
              <a:latin typeface="Bahnschrift Light" pitchFamily="34" charset="0"/>
            </a:rPr>
            <a:t>STEP</a:t>
          </a:r>
          <a:r>
            <a:rPr lang="en-US" sz="1800" b="1" i="1" u="sng" baseline="0">
              <a:latin typeface="Bahnschrift Light" pitchFamily="34" charset="0"/>
            </a:rPr>
            <a:t> </a:t>
          </a:r>
          <a:r>
            <a:rPr lang="en-US" sz="1800" b="1" i="1" u="sng">
              <a:latin typeface="Bahnschrift Light" pitchFamily="34" charset="0"/>
            </a:rPr>
            <a:t>1: </a:t>
          </a:r>
          <a:r>
            <a:rPr lang="en-US" sz="1800" b="1" i="1" u="sng" baseline="0">
              <a:latin typeface="Bahnschrift Light" pitchFamily="34" charset="0"/>
            </a:rPr>
            <a:t> </a:t>
          </a:r>
          <a:r>
            <a:rPr lang="en-US" sz="1200" b="1" i="0" u="none" baseline="0">
              <a:latin typeface="Bahnschrift Light" pitchFamily="34" charset="0"/>
              <a:cs typeface="Calibri Light" pitchFamily="34" charset="0"/>
            </a:rPr>
            <a:t>Enter the information given  the Excel worksheet.</a:t>
          </a:r>
        </a:p>
        <a:p>
          <a:r>
            <a:rPr lang="en-US" sz="1800" b="1" i="1" u="sng" baseline="0">
              <a:latin typeface="Bahnschrift Light" pitchFamily="34" charset="0"/>
            </a:rPr>
            <a:t>STEP 2: </a:t>
          </a:r>
          <a:r>
            <a:rPr lang="en-US" sz="1200" b="1" i="0" u="none" baseline="0">
              <a:solidFill>
                <a:schemeClr val="tx1"/>
              </a:solidFill>
              <a:latin typeface="Bahnschrift Light" pitchFamily="34" charset="0"/>
              <a:cs typeface="Calibri Light" pitchFamily="34" charset="0"/>
            </a:rPr>
            <a:t>Create a drop down box for entering periodicity in cell B6 by applying Data Tab          Data Validation              Settings                 Allow field and select list from drop down button. In Source field, enter the cell range= ($H$3:$H$7 )and click OK button</a:t>
          </a:r>
          <a:r>
            <a:rPr lang="en-US" sz="1400" b="1" i="0" u="none" baseline="0">
              <a:latin typeface="Bahnschrift Light" pitchFamily="34" charset="0"/>
            </a:rPr>
            <a:t>.</a:t>
          </a:r>
        </a:p>
        <a:p>
          <a:r>
            <a:rPr lang="en-US" sz="1800" b="1" i="1" u="sng" baseline="0">
              <a:latin typeface="Bahnschrift Light" pitchFamily="34" charset="0"/>
            </a:rPr>
            <a:t>STEP 3: </a:t>
          </a:r>
          <a:r>
            <a:rPr lang="en-US" sz="1200" b="1" i="1" u="none" baseline="0">
              <a:latin typeface="Bahnschrift Light" pitchFamily="34" charset="0"/>
              <a:cs typeface="Calibri Light" pitchFamily="34" charset="0"/>
            </a:rPr>
            <a:t>Put the value of following particulars by using formula</a:t>
          </a:r>
          <a:r>
            <a:rPr lang="en-US" sz="1400" b="1" i="1" u="none" baseline="0">
              <a:latin typeface="Bahnschrift Light" pitchFamily="34" charset="0"/>
            </a:rPr>
            <a:t>.</a:t>
          </a:r>
        </a:p>
        <a:p>
          <a:endParaRPr lang="en-US" sz="1400" b="1" i="0" u="none"/>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502920</xdr:colOff>
      <xdr:row>13</xdr:row>
      <xdr:rowOff>45720</xdr:rowOff>
    </xdr:from>
    <xdr:ext cx="4549140" cy="2796540"/>
    <xdr:sp macro="" textlink="">
      <xdr:nvSpPr>
        <xdr:cNvPr id="2" name="TextBox 1"/>
        <xdr:cNvSpPr txBox="1"/>
      </xdr:nvSpPr>
      <xdr:spPr>
        <a:xfrm>
          <a:off x="6598920" y="2613660"/>
          <a:ext cx="4549140" cy="2796540"/>
        </a:xfrm>
        <a:prstGeom prst="rect">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IN" sz="2800" b="1" i="1" u="sng">
              <a:latin typeface="Algerian" pitchFamily="82" charset="0"/>
            </a:rPr>
            <a:t>STEPS</a:t>
          </a:r>
          <a:r>
            <a:rPr lang="en-IN" sz="2800" b="1" i="1" u="sng" baseline="0">
              <a:latin typeface="Algerian" pitchFamily="82" charset="0"/>
            </a:rPr>
            <a:t> TO BE FOLLOWED: </a:t>
          </a:r>
        </a:p>
        <a:p>
          <a:r>
            <a:rPr lang="en-IN" sz="2000" b="1" i="1" u="sng">
              <a:latin typeface="Bahnschrift Light" pitchFamily="34" charset="0"/>
            </a:rPr>
            <a:t>STEPS</a:t>
          </a:r>
          <a:r>
            <a:rPr lang="en-IN" sz="2000" b="1" i="1" u="sng" baseline="0">
              <a:latin typeface="Bahnschrift Light" pitchFamily="34" charset="0"/>
            </a:rPr>
            <a:t> 1 : </a:t>
          </a:r>
          <a:r>
            <a:rPr lang="en-IN" sz="1400" b="1" baseline="0">
              <a:latin typeface="Bahnschrift Light" pitchFamily="34" charset="0"/>
              <a:cs typeface="Calibri Light" pitchFamily="34" charset="0"/>
            </a:rPr>
            <a:t>Make the list of 10 employees </a:t>
          </a:r>
        </a:p>
        <a:p>
          <a:r>
            <a:rPr lang="en-IN" sz="2000" b="1" i="1" u="sng" baseline="0">
              <a:latin typeface="Bahnschrift Light" pitchFamily="34" charset="0"/>
            </a:rPr>
            <a:t>STEP 2 : </a:t>
          </a:r>
          <a:r>
            <a:rPr lang="en-IN" sz="1200" b="1" baseline="0">
              <a:latin typeface="Bahnschrift Light" pitchFamily="34" charset="0"/>
              <a:cs typeface="Calibri Light" pitchFamily="34" charset="0"/>
            </a:rPr>
            <a:t>Make a table containing particulars given in the questions .</a:t>
          </a:r>
        </a:p>
        <a:p>
          <a:r>
            <a:rPr lang="en-IN" sz="2000" b="1" i="1" u="sng" baseline="0">
              <a:latin typeface="Bahnschrift Light" pitchFamily="34" charset="0"/>
            </a:rPr>
            <a:t>STEP 3 : </a:t>
          </a:r>
          <a:r>
            <a:rPr lang="en-IN" sz="1200" b="1" baseline="0">
              <a:latin typeface="Bahnschrift Light" pitchFamily="34" charset="0"/>
              <a:cs typeface="Calibri Light" pitchFamily="34" charset="0"/>
            </a:rPr>
            <a:t>Assuming the name and basic salary of the employees by nor own . </a:t>
          </a:r>
        </a:p>
        <a:p>
          <a:r>
            <a:rPr lang="en-IN" sz="2000" b="1" i="1" u="sng" baseline="0">
              <a:latin typeface="Bahnschrift Light" pitchFamily="34" charset="0"/>
            </a:rPr>
            <a:t>STEP 4 : </a:t>
          </a:r>
          <a:r>
            <a:rPr lang="en-IN" sz="1200" b="1" baseline="0">
              <a:latin typeface="Bahnschrift Light" pitchFamily="34" charset="0"/>
              <a:cs typeface="Calibri Light" pitchFamily="34" charset="0"/>
            </a:rPr>
            <a:t>Find the DA , HRA , GROSS SALARY , PF , INCOME TAX , NET SALARY  by follow by the conditions which are given in the questions .</a:t>
          </a:r>
          <a:endParaRPr lang="en-IN" sz="1200" b="1">
            <a:latin typeface="Bahnschrift Light" pitchFamily="34" charset="0"/>
            <a:cs typeface="Calibri Light" pitchFamily="34" charset="0"/>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403860</xdr:colOff>
      <xdr:row>15</xdr:row>
      <xdr:rowOff>22860</xdr:rowOff>
    </xdr:from>
    <xdr:ext cx="5044440" cy="2438400"/>
    <xdr:sp macro="" textlink="">
      <xdr:nvSpPr>
        <xdr:cNvPr id="2" name="TextBox 1"/>
        <xdr:cNvSpPr txBox="1"/>
      </xdr:nvSpPr>
      <xdr:spPr>
        <a:xfrm>
          <a:off x="6835140" y="2926080"/>
          <a:ext cx="5044440" cy="2438400"/>
        </a:xfrm>
        <a:prstGeom prst="rect">
          <a:avLst/>
        </a:prstGeom>
        <a:solidFill>
          <a:schemeClr val="bg2">
            <a:lumMod val="90000"/>
          </a:schemeClr>
        </a:solidFill>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IN" sz="2800" b="1" i="1" u="sng">
              <a:latin typeface="Algerian" pitchFamily="82" charset="0"/>
            </a:rPr>
            <a:t>STEPS TO BE FOLLOWED :</a:t>
          </a:r>
        </a:p>
        <a:p>
          <a:r>
            <a:rPr lang="en-IN" sz="1800" b="1" i="1" u="sng">
              <a:latin typeface="Bahnschrift Light" pitchFamily="34" charset="0"/>
            </a:rPr>
            <a:t>STEP1 :</a:t>
          </a:r>
          <a:r>
            <a:rPr lang="en-IN" sz="1800" b="1" i="1" u="none">
              <a:latin typeface="Bahnschrift Light" pitchFamily="34" charset="0"/>
            </a:rPr>
            <a:t> </a:t>
          </a:r>
          <a:r>
            <a:rPr lang="en-IN" sz="1100" b="1" i="1" u="none">
              <a:latin typeface="Bahnschrift Light" pitchFamily="34" charset="0"/>
              <a:cs typeface="Calibri Light" pitchFamily="34" charset="0"/>
            </a:rPr>
            <a:t>Write the given information</a:t>
          </a:r>
          <a:r>
            <a:rPr lang="en-IN" sz="1100" b="1" i="1" u="none" baseline="0">
              <a:latin typeface="Bahnschrift Light" pitchFamily="34" charset="0"/>
              <a:cs typeface="Calibri Light" pitchFamily="34" charset="0"/>
            </a:rPr>
            <a:t> from the question .</a:t>
          </a:r>
          <a:endParaRPr lang="en-IN" sz="1100" b="1" i="1" u="none">
            <a:latin typeface="Bahnschrift Light" pitchFamily="34" charset="0"/>
            <a:cs typeface="Calibri Light" pitchFamily="34" charset="0"/>
          </a:endParaRPr>
        </a:p>
        <a:p>
          <a:r>
            <a:rPr lang="en-IN" sz="1800" b="1" i="1" u="sng" baseline="0">
              <a:latin typeface="Bahnschrift Light" pitchFamily="34" charset="0"/>
            </a:rPr>
            <a:t>STEP2 : </a:t>
          </a:r>
          <a:r>
            <a:rPr lang="en-IN" sz="1100" b="1" i="1" u="none" baseline="0">
              <a:latin typeface="Bahnschrift Light" pitchFamily="34" charset="0"/>
            </a:rPr>
            <a:t>Make a table of particulars given in the questions </a:t>
          </a:r>
        </a:p>
        <a:p>
          <a:r>
            <a:rPr lang="en-IN" sz="1800" b="1" i="1" u="sng" baseline="0">
              <a:latin typeface="Bahnschrift Light" pitchFamily="34" charset="0"/>
            </a:rPr>
            <a:t>STEP3 : </a:t>
          </a:r>
          <a:r>
            <a:rPr lang="en-IN" sz="1100" b="1" i="1" u="none" baseline="0">
              <a:latin typeface="Bahnschrift Light" pitchFamily="34" charset="0"/>
              <a:cs typeface="Calibri Light" pitchFamily="34" charset="0"/>
            </a:rPr>
            <a:t>Put the value of the opening balance in the first year same as the cost </a:t>
          </a:r>
          <a:r>
            <a:rPr lang="en-IN" sz="1100" b="1" i="1" u="sng" baseline="0">
              <a:latin typeface="Bahnschrift Light" pitchFamily="34" charset="0"/>
              <a:cs typeface="Calibri Light" pitchFamily="34" charset="0"/>
            </a:rPr>
            <a:t>.</a:t>
          </a:r>
          <a:endParaRPr lang="en-IN" sz="1100" b="1" i="1" u="none" baseline="0">
            <a:latin typeface="Bahnschrift Light" pitchFamily="34" charset="0"/>
            <a:cs typeface="Calibri Light" pitchFamily="34" charset="0"/>
          </a:endParaRPr>
        </a:p>
        <a:p>
          <a:r>
            <a:rPr lang="en-IN" sz="1800" b="1" i="1" u="sng" baseline="0">
              <a:latin typeface="Bahnschrift Light" pitchFamily="34" charset="0"/>
            </a:rPr>
            <a:t>STEP 4: </a:t>
          </a:r>
          <a:r>
            <a:rPr lang="en-IN" sz="1100" b="1" i="1" u="none" baseline="0">
              <a:latin typeface="Bahnschrift Light" pitchFamily="34" charset="0"/>
              <a:cs typeface="Calibri Light" pitchFamily="34" charset="0"/>
            </a:rPr>
            <a:t>Find the value of depreciation by straight line method .</a:t>
          </a:r>
        </a:p>
        <a:p>
          <a:r>
            <a:rPr lang="en-IN" sz="1800" b="1" i="1" u="sng" baseline="0">
              <a:latin typeface="Bahnschrift Light" pitchFamily="34" charset="0"/>
            </a:rPr>
            <a:t>STEP5 : </a:t>
          </a:r>
          <a:r>
            <a:rPr lang="en-IN" sz="1100" b="1" i="1" u="none" baseline="0">
              <a:latin typeface="Bahnschrift Light" pitchFamily="34" charset="0"/>
              <a:cs typeface="Calibri Light" pitchFamily="34" charset="0"/>
            </a:rPr>
            <a:t>Find the value closing balance by deducting depreciation from the opening balance .</a:t>
          </a:r>
        </a:p>
        <a:p>
          <a:endParaRPr lang="en-IN" sz="2400" b="1" i="1" u="sng" baseline="0">
            <a:latin typeface="+mn-lt"/>
          </a:endParaRPr>
        </a:p>
        <a:p>
          <a:endParaRPr lang="en-IN" sz="2400" b="1" i="1" u="sng">
            <a:latin typeface="+mn-lt"/>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7</xdr:col>
      <xdr:colOff>251460</xdr:colOff>
      <xdr:row>0</xdr:row>
      <xdr:rowOff>179070</xdr:rowOff>
    </xdr:from>
    <xdr:to>
      <xdr:col>14</xdr:col>
      <xdr:colOff>556260</xdr:colOff>
      <xdr:row>15</xdr:row>
      <xdr:rowOff>179070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53340</xdr:colOff>
      <xdr:row>22</xdr:row>
      <xdr:rowOff>152400</xdr:rowOff>
    </xdr:from>
    <xdr:to>
      <xdr:col>4</xdr:col>
      <xdr:colOff>251460</xdr:colOff>
      <xdr:row>35</xdr:row>
      <xdr:rowOff>129540</xdr:rowOff>
    </xdr:to>
    <xdr:sp macro="" textlink="">
      <xdr:nvSpPr>
        <xdr:cNvPr id="4" name="TextBox 3"/>
        <xdr:cNvSpPr txBox="1"/>
      </xdr:nvSpPr>
      <xdr:spPr>
        <a:xfrm>
          <a:off x="53340" y="4175760"/>
          <a:ext cx="6073140" cy="2354580"/>
        </a:xfrm>
        <a:prstGeom prst="rect">
          <a:avLst/>
        </a:prstGeom>
        <a:solidFill>
          <a:schemeClr val="bg2">
            <a:lumMod val="9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IN" sz="2800" b="1" i="1" u="sng">
              <a:latin typeface="Algerian" pitchFamily="82" charset="0"/>
            </a:rPr>
            <a:t>STEPS TO BE FOLLOWED</a:t>
          </a:r>
          <a:r>
            <a:rPr lang="en-IN" sz="2800" b="1" i="1" u="sng" baseline="0">
              <a:latin typeface="Algerian" pitchFamily="82" charset="0"/>
            </a:rPr>
            <a:t> :</a:t>
          </a:r>
        </a:p>
        <a:p>
          <a:r>
            <a:rPr lang="en-IN" sz="1800" b="1" i="1" u="sng" baseline="0">
              <a:latin typeface="Bahnschrift Light" pitchFamily="34" charset="0"/>
            </a:rPr>
            <a:t>STEP 1 :</a:t>
          </a:r>
          <a:r>
            <a:rPr lang="en-IN" sz="1100" b="1" i="1" u="sng" baseline="0">
              <a:latin typeface="Bahnschrift Light" pitchFamily="34" charset="0"/>
              <a:cs typeface="Calibri Light" pitchFamily="34" charset="0"/>
            </a:rPr>
            <a:t> </a:t>
          </a:r>
          <a:r>
            <a:rPr lang="en-IN" sz="1100" b="1" i="1" u="none" baseline="0">
              <a:latin typeface="Bahnschrift Light" pitchFamily="34" charset="0"/>
              <a:cs typeface="Calibri Light" pitchFamily="34" charset="0"/>
            </a:rPr>
            <a:t>Write the given details in tabular form .</a:t>
          </a:r>
        </a:p>
        <a:p>
          <a:r>
            <a:rPr lang="en-IN" sz="1800" b="1" i="1" u="sng" baseline="0">
              <a:latin typeface="Bahnschrift Light" pitchFamily="34" charset="0"/>
            </a:rPr>
            <a:t>STEP 2 : </a:t>
          </a:r>
          <a:r>
            <a:rPr lang="en-IN" sz="1100" b="1" i="1" u="none" baseline="0">
              <a:latin typeface="Bahnschrift Light" pitchFamily="34" charset="0"/>
              <a:cs typeface="Calibri Light" pitchFamily="34" charset="0"/>
            </a:rPr>
            <a:t>Find the NPV and IRR of both the </a:t>
          </a:r>
          <a:r>
            <a:rPr lang="en-IN" sz="1100" b="1" i="1" baseline="0">
              <a:solidFill>
                <a:schemeClr val="dk1"/>
              </a:solidFill>
              <a:effectLst/>
              <a:latin typeface="Bahnschrift Light" pitchFamily="34" charset="0"/>
              <a:ea typeface="+mn-ea"/>
              <a:cs typeface="Calibri Light" pitchFamily="34" charset="0"/>
            </a:rPr>
            <a:t>projects "A" and "B" . </a:t>
          </a:r>
          <a:endParaRPr lang="en-IN" sz="1100" b="1" i="1" u="none" baseline="0">
            <a:latin typeface="Bahnschrift Light" pitchFamily="34" charset="0"/>
            <a:cs typeface="Calibri Light" pitchFamily="34" charset="0"/>
          </a:endParaRPr>
        </a:p>
        <a:p>
          <a:r>
            <a:rPr lang="en-IN" sz="1800" b="1" i="1" u="sng" baseline="0">
              <a:latin typeface="Bahnschrift Light" pitchFamily="34" charset="0"/>
            </a:rPr>
            <a:t>STEP 3 : </a:t>
          </a:r>
          <a:r>
            <a:rPr lang="en-IN" sz="1100" b="1" i="1" u="none" baseline="0">
              <a:latin typeface="Bahnschrift Light" pitchFamily="34" charset="0"/>
              <a:cs typeface="Calibri Light" pitchFamily="34" charset="0"/>
            </a:rPr>
            <a:t>Find the value of NPV of both the projects A and B from the 5 different of rates of intrest .</a:t>
          </a:r>
          <a:endParaRPr lang="en-IN" sz="2800" b="1" i="1" u="none" baseline="0">
            <a:latin typeface="Bahnschrift Light" pitchFamily="34" charset="0"/>
          </a:endParaRPr>
        </a:p>
        <a:p>
          <a:r>
            <a:rPr lang="en-IN" sz="1800" b="1" i="1" u="sng">
              <a:latin typeface="Bahnschrift Light" pitchFamily="34" charset="0"/>
            </a:rPr>
            <a:t>STEP 4 :</a:t>
          </a:r>
          <a:r>
            <a:rPr lang="en-IN" sz="1100" b="1" i="1" u="sng">
              <a:latin typeface="Bahnschrift Light" pitchFamily="34" charset="0"/>
              <a:cs typeface="Calibri Light" pitchFamily="34" charset="0"/>
            </a:rPr>
            <a:t> </a:t>
          </a:r>
          <a:r>
            <a:rPr lang="en-IN" sz="1100" b="1" i="1" u="none">
              <a:latin typeface="Bahnschrift Light" pitchFamily="34" charset="0"/>
              <a:cs typeface="Calibri Light" pitchFamily="34" charset="0"/>
            </a:rPr>
            <a:t>Draw</a:t>
          </a:r>
          <a:r>
            <a:rPr lang="en-IN" sz="1100" b="1" i="1" u="none" baseline="0">
              <a:latin typeface="Bahnschrift Light" pitchFamily="34" charset="0"/>
              <a:cs typeface="Calibri Light" pitchFamily="34" charset="0"/>
            </a:rPr>
            <a:t> the charts on the basis of third point . </a:t>
          </a:r>
        </a:p>
        <a:p>
          <a:endParaRPr lang="en-IN" sz="2800" b="1" i="1" u="sng">
            <a:latin typeface="+mn-lt"/>
          </a:endParaRPr>
        </a:p>
      </xdr:txBody>
    </xdr:sp>
    <xdr:clientData/>
  </xdr:twoCellAnchor>
</xdr:wsDr>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abSelected="1" topLeftCell="B1" workbookViewId="0">
      <selection activeCell="V1" sqref="V1"/>
    </sheetView>
  </sheetViews>
  <sheetFormatPr defaultRowHeight="14.4" x14ac:dyDescent="0.3"/>
  <cols>
    <col min="1" max="1" width="12.88671875" customWidth="1"/>
    <col min="2" max="2" width="11.5546875" customWidth="1"/>
    <col min="3" max="3" width="12.5546875" customWidth="1"/>
  </cols>
  <sheetData>
    <row r="1" spans="1:17" x14ac:dyDescent="0.3">
      <c r="A1" s="28" t="s">
        <v>0</v>
      </c>
    </row>
    <row r="2" spans="1:17" x14ac:dyDescent="0.3">
      <c r="G2" s="42" t="s">
        <v>3</v>
      </c>
      <c r="H2" s="42" t="s">
        <v>5</v>
      </c>
      <c r="I2" s="42">
        <f>INTERCEPT(B5:B14,A5:A14)</f>
        <v>197.55832865956251</v>
      </c>
    </row>
    <row r="3" spans="1:17" x14ac:dyDescent="0.3">
      <c r="A3" s="13" t="s">
        <v>1</v>
      </c>
      <c r="B3" s="13" t="s">
        <v>2</v>
      </c>
      <c r="C3" s="1"/>
      <c r="G3" s="42" t="s">
        <v>4</v>
      </c>
      <c r="H3" s="42" t="s">
        <v>6</v>
      </c>
      <c r="I3" s="42">
        <f>SLOPE(B5:B14,A5:A14)</f>
        <v>1.8717049915872128</v>
      </c>
      <c r="P3">
        <f ca="1">RANDBETWEEN(300,400)</f>
        <v>362</v>
      </c>
      <c r="Q3">
        <f ca="1">RANDBETWEEN(60,100)</f>
        <v>97</v>
      </c>
    </row>
    <row r="4" spans="1:17" x14ac:dyDescent="0.3">
      <c r="A4" s="11" t="s">
        <v>18</v>
      </c>
      <c r="B4" s="11" t="s">
        <v>19</v>
      </c>
      <c r="C4" s="11" t="s">
        <v>7</v>
      </c>
      <c r="P4">
        <f t="shared" ref="P4:P12" ca="1" si="0">RANDBETWEEN(300,400)</f>
        <v>345</v>
      </c>
      <c r="Q4">
        <f t="shared" ref="Q4:Q5" ca="1" si="1">RANDBETWEEN(60,100)</f>
        <v>67</v>
      </c>
    </row>
    <row r="5" spans="1:17" x14ac:dyDescent="0.3">
      <c r="A5" s="2">
        <v>82</v>
      </c>
      <c r="B5" s="2">
        <v>300</v>
      </c>
      <c r="C5" s="5">
        <f>$I$2+$I$3*A5</f>
        <v>351.03813796971394</v>
      </c>
      <c r="P5">
        <f t="shared" ca="1" si="0"/>
        <v>390</v>
      </c>
      <c r="Q5">
        <f t="shared" ca="1" si="1"/>
        <v>75</v>
      </c>
    </row>
    <row r="6" spans="1:17" x14ac:dyDescent="0.3">
      <c r="A6" s="2">
        <v>83</v>
      </c>
      <c r="B6" s="2">
        <v>354</v>
      </c>
      <c r="C6" s="5">
        <f t="shared" ref="C6:C18" si="2">$I$2+$I$3*A6</f>
        <v>352.90984296130114</v>
      </c>
      <c r="P6">
        <f t="shared" ca="1" si="0"/>
        <v>383</v>
      </c>
      <c r="Q6">
        <f t="shared" ref="Q6:Q12" ca="1" si="3">RANDBETWEEN(60,100)</f>
        <v>61</v>
      </c>
    </row>
    <row r="7" spans="1:17" x14ac:dyDescent="0.3">
      <c r="A7" s="2">
        <v>66</v>
      </c>
      <c r="B7" s="2">
        <v>302</v>
      </c>
      <c r="C7" s="5">
        <f t="shared" si="2"/>
        <v>321.09085810431856</v>
      </c>
      <c r="P7">
        <f t="shared" ca="1" si="0"/>
        <v>394</v>
      </c>
      <c r="Q7">
        <f t="shared" ca="1" si="3"/>
        <v>94</v>
      </c>
    </row>
    <row r="8" spans="1:17" x14ac:dyDescent="0.3">
      <c r="A8" s="2">
        <v>62</v>
      </c>
      <c r="B8" s="2">
        <v>330</v>
      </c>
      <c r="C8" s="5">
        <f t="shared" si="2"/>
        <v>313.60403813796972</v>
      </c>
      <c r="P8">
        <f t="shared" ca="1" si="0"/>
        <v>390</v>
      </c>
      <c r="Q8">
        <f t="shared" ca="1" si="3"/>
        <v>80</v>
      </c>
    </row>
    <row r="9" spans="1:17" x14ac:dyDescent="0.3">
      <c r="A9" s="2">
        <v>67</v>
      </c>
      <c r="B9" s="2">
        <v>349</v>
      </c>
      <c r="C9" s="5">
        <f t="shared" si="2"/>
        <v>322.96256309590575</v>
      </c>
      <c r="P9">
        <f t="shared" ca="1" si="0"/>
        <v>337</v>
      </c>
      <c r="Q9">
        <f t="shared" ca="1" si="3"/>
        <v>71</v>
      </c>
    </row>
    <row r="10" spans="1:17" x14ac:dyDescent="0.3">
      <c r="A10" s="2">
        <v>94</v>
      </c>
      <c r="B10" s="2">
        <v>374</v>
      </c>
      <c r="C10" s="5">
        <f t="shared" si="2"/>
        <v>373.4985978687605</v>
      </c>
      <c r="P10">
        <f t="shared" ca="1" si="0"/>
        <v>313</v>
      </c>
      <c r="Q10">
        <f t="shared" ca="1" si="3"/>
        <v>63</v>
      </c>
    </row>
    <row r="11" spans="1:17" x14ac:dyDescent="0.3">
      <c r="A11" s="2">
        <v>68</v>
      </c>
      <c r="B11" s="2">
        <v>309</v>
      </c>
      <c r="C11" s="5">
        <f t="shared" si="2"/>
        <v>324.834268087493</v>
      </c>
      <c r="P11">
        <f t="shared" ca="1" si="0"/>
        <v>370</v>
      </c>
      <c r="Q11">
        <f t="shared" ca="1" si="3"/>
        <v>78</v>
      </c>
    </row>
    <row r="12" spans="1:17" x14ac:dyDescent="0.3">
      <c r="A12" s="2">
        <v>83</v>
      </c>
      <c r="B12" s="2">
        <v>387</v>
      </c>
      <c r="C12" s="5">
        <f t="shared" si="2"/>
        <v>352.90984296130114</v>
      </c>
      <c r="P12">
        <f t="shared" ca="1" si="0"/>
        <v>348</v>
      </c>
      <c r="Q12">
        <f t="shared" ca="1" si="3"/>
        <v>99</v>
      </c>
    </row>
    <row r="13" spans="1:17" x14ac:dyDescent="0.3">
      <c r="A13" s="2">
        <v>100</v>
      </c>
      <c r="B13" s="2">
        <v>393</v>
      </c>
      <c r="C13" s="5">
        <f t="shared" si="2"/>
        <v>384.72882781828378</v>
      </c>
    </row>
    <row r="14" spans="1:17" x14ac:dyDescent="0.3">
      <c r="A14" s="2">
        <v>79</v>
      </c>
      <c r="B14" s="2">
        <v>345</v>
      </c>
      <c r="C14" s="5">
        <f t="shared" si="2"/>
        <v>345.4230229949523</v>
      </c>
    </row>
    <row r="15" spans="1:17" x14ac:dyDescent="0.3">
      <c r="A15" s="2"/>
      <c r="B15" s="2"/>
      <c r="C15" s="5"/>
    </row>
    <row r="16" spans="1:17" x14ac:dyDescent="0.3">
      <c r="A16" s="4">
        <v>85</v>
      </c>
      <c r="B16" s="4"/>
      <c r="C16" s="6">
        <f t="shared" si="2"/>
        <v>356.65325294447558</v>
      </c>
    </row>
    <row r="17" spans="1:3" x14ac:dyDescent="0.3">
      <c r="A17" s="4">
        <v>76</v>
      </c>
      <c r="B17" s="4"/>
      <c r="C17" s="6">
        <f t="shared" si="2"/>
        <v>339.80790802019067</v>
      </c>
    </row>
    <row r="18" spans="1:3" x14ac:dyDescent="0.3">
      <c r="A18" s="4">
        <v>98</v>
      </c>
      <c r="B18" s="4"/>
      <c r="C18" s="6">
        <f t="shared" si="2"/>
        <v>380.98541783510939</v>
      </c>
    </row>
  </sheetData>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topLeftCell="C12" workbookViewId="0">
      <selection activeCell="U26" sqref="U26"/>
    </sheetView>
  </sheetViews>
  <sheetFormatPr defaultRowHeight="14.4" x14ac:dyDescent="0.3"/>
  <cols>
    <col min="4" max="4" width="12.6640625" customWidth="1"/>
    <col min="5" max="6" width="11.88671875" customWidth="1"/>
    <col min="14" max="14" width="17.33203125" bestFit="1" customWidth="1"/>
    <col min="19" max="19" width="11.33203125" customWidth="1"/>
  </cols>
  <sheetData>
    <row r="1" spans="1:19" x14ac:dyDescent="0.3">
      <c r="A1" s="28" t="s">
        <v>8</v>
      </c>
    </row>
    <row r="3" spans="1:19" x14ac:dyDescent="0.3">
      <c r="A3" s="45" t="s">
        <v>9</v>
      </c>
      <c r="B3" s="45"/>
      <c r="C3" s="45"/>
      <c r="D3" s="45"/>
      <c r="M3" s="46" t="s">
        <v>10</v>
      </c>
      <c r="N3" s="46"/>
      <c r="O3" s="46"/>
      <c r="P3" s="46"/>
      <c r="S3" s="28" t="s">
        <v>20</v>
      </c>
    </row>
    <row r="4" spans="1:19" x14ac:dyDescent="0.3">
      <c r="A4" s="2">
        <f ca="1">RANDBETWEEN(500,600)</f>
        <v>523</v>
      </c>
      <c r="B4" s="2">
        <f t="shared" ref="B4:E13" ca="1" si="0">RANDBETWEEN(500,600)</f>
        <v>598</v>
      </c>
      <c r="C4" s="2">
        <f t="shared" ca="1" si="0"/>
        <v>537</v>
      </c>
      <c r="D4" s="2">
        <f ca="1">RANDBETWEEN(500,600)</f>
        <v>521</v>
      </c>
      <c r="E4" s="2">
        <f t="shared" ca="1" si="0"/>
        <v>540</v>
      </c>
      <c r="M4" s="2">
        <v>541</v>
      </c>
      <c r="N4" s="2">
        <v>516</v>
      </c>
      <c r="O4" s="2">
        <v>517</v>
      </c>
      <c r="P4" s="2">
        <v>525</v>
      </c>
      <c r="Q4" s="2">
        <v>523</v>
      </c>
      <c r="S4" s="2">
        <v>519</v>
      </c>
    </row>
    <row r="5" spans="1:19" x14ac:dyDescent="0.3">
      <c r="A5" s="2">
        <f t="shared" ref="A5:A13" ca="1" si="1">RANDBETWEEN(500,600)</f>
        <v>534</v>
      </c>
      <c r="B5" s="2">
        <f t="shared" ca="1" si="0"/>
        <v>567</v>
      </c>
      <c r="C5" s="2">
        <f t="shared" ca="1" si="0"/>
        <v>537</v>
      </c>
      <c r="D5" s="2">
        <f t="shared" ca="1" si="0"/>
        <v>517</v>
      </c>
      <c r="E5" s="2">
        <f t="shared" ca="1" si="0"/>
        <v>564</v>
      </c>
      <c r="M5" s="2">
        <v>569</v>
      </c>
      <c r="N5" s="2">
        <v>560</v>
      </c>
      <c r="O5" s="2">
        <v>580</v>
      </c>
      <c r="P5" s="2">
        <v>542</v>
      </c>
      <c r="Q5" s="2">
        <v>583</v>
      </c>
      <c r="S5" s="2">
        <v>539</v>
      </c>
    </row>
    <row r="6" spans="1:19" x14ac:dyDescent="0.3">
      <c r="A6" s="2">
        <f t="shared" ca="1" si="1"/>
        <v>548</v>
      </c>
      <c r="B6" s="2">
        <f t="shared" ca="1" si="0"/>
        <v>588</v>
      </c>
      <c r="C6" s="2">
        <f t="shared" ca="1" si="0"/>
        <v>535</v>
      </c>
      <c r="D6" s="2">
        <f t="shared" ca="1" si="0"/>
        <v>556</v>
      </c>
      <c r="E6" s="2">
        <f t="shared" ca="1" si="0"/>
        <v>572</v>
      </c>
      <c r="M6" s="2">
        <v>599</v>
      </c>
      <c r="N6" s="2">
        <v>581</v>
      </c>
      <c r="O6" s="2">
        <v>565</v>
      </c>
      <c r="P6" s="2">
        <v>558</v>
      </c>
      <c r="Q6" s="2">
        <v>585</v>
      </c>
      <c r="S6" s="2">
        <v>559</v>
      </c>
    </row>
    <row r="7" spans="1:19" x14ac:dyDescent="0.3">
      <c r="A7" s="2">
        <f t="shared" ca="1" si="1"/>
        <v>536</v>
      </c>
      <c r="B7" s="2">
        <f t="shared" ca="1" si="0"/>
        <v>599</v>
      </c>
      <c r="C7" s="2">
        <f t="shared" ca="1" si="0"/>
        <v>594</v>
      </c>
      <c r="D7" s="2">
        <f t="shared" ca="1" si="0"/>
        <v>524</v>
      </c>
      <c r="E7" s="2">
        <f t="shared" ca="1" si="0"/>
        <v>530</v>
      </c>
      <c r="M7" s="2">
        <v>598</v>
      </c>
      <c r="N7" s="2">
        <v>585</v>
      </c>
      <c r="O7" s="2">
        <v>564</v>
      </c>
      <c r="P7" s="2">
        <v>552</v>
      </c>
      <c r="Q7" s="2">
        <v>528</v>
      </c>
      <c r="S7" s="2">
        <v>579</v>
      </c>
    </row>
    <row r="8" spans="1:19" x14ac:dyDescent="0.3">
      <c r="A8" s="2">
        <f t="shared" ca="1" si="1"/>
        <v>566</v>
      </c>
      <c r="B8" s="2">
        <f t="shared" ca="1" si="0"/>
        <v>511</v>
      </c>
      <c r="C8" s="2">
        <f t="shared" ca="1" si="0"/>
        <v>509</v>
      </c>
      <c r="D8" s="2">
        <f t="shared" ca="1" si="0"/>
        <v>564</v>
      </c>
      <c r="E8" s="2">
        <f t="shared" ca="1" si="0"/>
        <v>570</v>
      </c>
      <c r="M8" s="2">
        <v>529</v>
      </c>
      <c r="N8" s="2">
        <v>502</v>
      </c>
      <c r="O8" s="2">
        <v>513</v>
      </c>
      <c r="P8" s="2">
        <v>528</v>
      </c>
      <c r="Q8" s="2">
        <v>574</v>
      </c>
      <c r="S8" s="2">
        <v>599</v>
      </c>
    </row>
    <row r="9" spans="1:19" x14ac:dyDescent="0.3">
      <c r="A9" s="2">
        <f t="shared" ca="1" si="1"/>
        <v>533</v>
      </c>
      <c r="B9" s="2">
        <f t="shared" ca="1" si="0"/>
        <v>511</v>
      </c>
      <c r="C9" s="2">
        <f t="shared" ca="1" si="0"/>
        <v>529</v>
      </c>
      <c r="D9" s="2">
        <f t="shared" ca="1" si="0"/>
        <v>539</v>
      </c>
      <c r="E9" s="2">
        <f t="shared" ca="1" si="0"/>
        <v>504</v>
      </c>
      <c r="M9" s="2">
        <v>563</v>
      </c>
      <c r="N9" s="2">
        <v>577</v>
      </c>
      <c r="O9" s="2">
        <v>569</v>
      </c>
      <c r="P9" s="2">
        <v>505</v>
      </c>
      <c r="Q9" s="2">
        <v>515</v>
      </c>
    </row>
    <row r="10" spans="1:19" x14ac:dyDescent="0.3">
      <c r="A10" s="2">
        <f t="shared" ca="1" si="1"/>
        <v>555</v>
      </c>
      <c r="B10" s="2">
        <f t="shared" ca="1" si="0"/>
        <v>563</v>
      </c>
      <c r="C10" s="2">
        <f t="shared" ca="1" si="0"/>
        <v>569</v>
      </c>
      <c r="D10" s="2">
        <f t="shared" ca="1" si="0"/>
        <v>517</v>
      </c>
      <c r="E10" s="2">
        <f t="shared" ca="1" si="0"/>
        <v>515</v>
      </c>
      <c r="M10" s="2">
        <v>576</v>
      </c>
      <c r="N10" s="2">
        <v>520</v>
      </c>
      <c r="O10" s="2">
        <v>566</v>
      </c>
      <c r="P10" s="2">
        <v>538</v>
      </c>
      <c r="Q10" s="2">
        <v>565</v>
      </c>
    </row>
    <row r="11" spans="1:19" x14ac:dyDescent="0.3">
      <c r="A11" s="2">
        <f t="shared" ca="1" si="1"/>
        <v>537</v>
      </c>
      <c r="B11" s="2">
        <f t="shared" ca="1" si="0"/>
        <v>545</v>
      </c>
      <c r="C11" s="2">
        <f t="shared" ca="1" si="0"/>
        <v>580</v>
      </c>
      <c r="D11" s="2">
        <f t="shared" ca="1" si="0"/>
        <v>572</v>
      </c>
      <c r="E11" s="2">
        <f t="shared" ca="1" si="0"/>
        <v>502</v>
      </c>
      <c r="M11" s="2">
        <v>570</v>
      </c>
      <c r="N11" s="2">
        <v>504</v>
      </c>
      <c r="O11" s="2">
        <v>532</v>
      </c>
      <c r="P11" s="2">
        <v>569</v>
      </c>
      <c r="Q11" s="2">
        <v>583</v>
      </c>
    </row>
    <row r="12" spans="1:19" x14ac:dyDescent="0.3">
      <c r="A12" s="2">
        <f t="shared" ca="1" si="1"/>
        <v>559</v>
      </c>
      <c r="B12" s="2">
        <f t="shared" ca="1" si="0"/>
        <v>567</v>
      </c>
      <c r="C12" s="2">
        <f t="shared" ca="1" si="0"/>
        <v>559</v>
      </c>
      <c r="D12" s="2">
        <f t="shared" ca="1" si="0"/>
        <v>576</v>
      </c>
      <c r="E12" s="2">
        <f t="shared" ca="1" si="0"/>
        <v>537</v>
      </c>
      <c r="M12" s="2">
        <v>539</v>
      </c>
      <c r="N12" s="2">
        <v>549</v>
      </c>
      <c r="O12" s="2">
        <v>570</v>
      </c>
      <c r="P12" s="2">
        <v>539</v>
      </c>
      <c r="Q12" s="2">
        <v>511</v>
      </c>
    </row>
    <row r="13" spans="1:19" x14ac:dyDescent="0.3">
      <c r="A13" s="2">
        <f t="shared" ca="1" si="1"/>
        <v>585</v>
      </c>
      <c r="B13" s="2">
        <f t="shared" ca="1" si="0"/>
        <v>550</v>
      </c>
      <c r="C13" s="2">
        <f t="shared" ca="1" si="0"/>
        <v>516</v>
      </c>
      <c r="D13" s="2">
        <f t="shared" ca="1" si="0"/>
        <v>528</v>
      </c>
      <c r="E13" s="2">
        <f t="shared" ca="1" si="0"/>
        <v>536</v>
      </c>
      <c r="M13" s="2">
        <v>529</v>
      </c>
      <c r="N13" s="2">
        <v>502</v>
      </c>
      <c r="O13" s="2">
        <v>571</v>
      </c>
      <c r="P13" s="2">
        <v>560</v>
      </c>
      <c r="Q13" s="2">
        <v>582</v>
      </c>
    </row>
    <row r="15" spans="1:19" x14ac:dyDescent="0.3">
      <c r="N15" s="30" t="s">
        <v>26</v>
      </c>
      <c r="O15" s="3"/>
    </row>
    <row r="16" spans="1:19" x14ac:dyDescent="0.3">
      <c r="A16" s="47" t="s">
        <v>11</v>
      </c>
      <c r="B16" s="47"/>
      <c r="C16" s="39"/>
      <c r="D16" s="39" t="s">
        <v>13</v>
      </c>
      <c r="E16" s="39" t="s">
        <v>14</v>
      </c>
      <c r="F16" s="39" t="s">
        <v>15</v>
      </c>
      <c r="G16" s="39" t="s">
        <v>16</v>
      </c>
      <c r="N16" s="30" t="s">
        <v>22</v>
      </c>
      <c r="O16" s="3">
        <f>AVERAGE(M4:Q13)</f>
        <v>550.41999999999996</v>
      </c>
    </row>
    <row r="17" spans="1:15" x14ac:dyDescent="0.3">
      <c r="A17" s="2">
        <v>500</v>
      </c>
      <c r="B17" s="2" t="s">
        <v>12</v>
      </c>
      <c r="C17" s="2">
        <v>520</v>
      </c>
      <c r="D17" s="2">
        <f t="array" ref="D17:D21">FREQUENCY(M4:Q13,S4:S8)</f>
        <v>9</v>
      </c>
      <c r="E17" s="2">
        <f>(A17+C17)/2</f>
        <v>510</v>
      </c>
      <c r="F17" s="2">
        <f>D17*E17</f>
        <v>4590</v>
      </c>
      <c r="G17" s="2">
        <f>F17*E17</f>
        <v>2340900</v>
      </c>
      <c r="N17" s="30" t="s">
        <v>23</v>
      </c>
      <c r="O17" s="3">
        <f>STDEV(M4:Q13)</f>
        <v>27.819454358709603</v>
      </c>
    </row>
    <row r="18" spans="1:15" x14ac:dyDescent="0.3">
      <c r="A18" s="2">
        <v>520</v>
      </c>
      <c r="B18" s="2" t="s">
        <v>12</v>
      </c>
      <c r="C18" s="2">
        <v>540</v>
      </c>
      <c r="D18" s="2">
        <v>11</v>
      </c>
      <c r="E18" s="2">
        <f t="shared" ref="E18:E21" si="2">(A18+C18)/2</f>
        <v>530</v>
      </c>
      <c r="F18" s="2">
        <f t="shared" ref="F18:F21" si="3">D18*E18</f>
        <v>5830</v>
      </c>
      <c r="G18" s="2">
        <f t="shared" ref="G18:G21" si="4">F18*E18</f>
        <v>3089900</v>
      </c>
      <c r="N18" s="30" t="s">
        <v>24</v>
      </c>
      <c r="O18" s="3">
        <f>SKEW(M4:Q13)</f>
        <v>-0.20582713108453166</v>
      </c>
    </row>
    <row r="19" spans="1:15" x14ac:dyDescent="0.3">
      <c r="A19" s="2">
        <v>540</v>
      </c>
      <c r="B19" s="2" t="s">
        <v>12</v>
      </c>
      <c r="C19" s="2">
        <v>560</v>
      </c>
      <c r="D19" s="2">
        <v>5</v>
      </c>
      <c r="E19" s="2">
        <f t="shared" si="2"/>
        <v>550</v>
      </c>
      <c r="F19" s="2">
        <f t="shared" si="3"/>
        <v>2750</v>
      </c>
      <c r="G19" s="2">
        <f t="shared" si="4"/>
        <v>1512500</v>
      </c>
      <c r="N19" s="30" t="s">
        <v>25</v>
      </c>
      <c r="O19" s="3">
        <f>KURT(M4:Q13)</f>
        <v>-1.1830966844325328</v>
      </c>
    </row>
    <row r="20" spans="1:15" ht="43.2" x14ac:dyDescent="0.3">
      <c r="A20" s="2">
        <v>560</v>
      </c>
      <c r="B20" s="2" t="s">
        <v>12</v>
      </c>
      <c r="C20" s="2">
        <v>580</v>
      </c>
      <c r="D20" s="2">
        <v>16</v>
      </c>
      <c r="E20" s="2">
        <f t="shared" si="2"/>
        <v>570</v>
      </c>
      <c r="F20" s="2">
        <f t="shared" si="3"/>
        <v>9120</v>
      </c>
      <c r="G20" s="2">
        <f t="shared" si="4"/>
        <v>5198400</v>
      </c>
      <c r="N20" s="31" t="s">
        <v>27</v>
      </c>
      <c r="O20" s="3">
        <f>SUMIF(M4:Q13,"&gt;560")</f>
        <v>13244</v>
      </c>
    </row>
    <row r="21" spans="1:15" ht="57.6" x14ac:dyDescent="0.3">
      <c r="A21" s="2">
        <v>580</v>
      </c>
      <c r="B21" s="2" t="s">
        <v>12</v>
      </c>
      <c r="C21" s="2">
        <v>600</v>
      </c>
      <c r="D21" s="2">
        <v>9</v>
      </c>
      <c r="E21" s="2">
        <f t="shared" si="2"/>
        <v>590</v>
      </c>
      <c r="F21" s="2">
        <f t="shared" si="3"/>
        <v>5310</v>
      </c>
      <c r="G21" s="2">
        <f t="shared" si="4"/>
        <v>3132900</v>
      </c>
      <c r="N21" s="31" t="s">
        <v>28</v>
      </c>
      <c r="O21" s="3">
        <f>COUNTIF(M4:Q13,"&gt;560")</f>
        <v>23</v>
      </c>
    </row>
    <row r="22" spans="1:15" x14ac:dyDescent="0.3">
      <c r="A22" s="2"/>
      <c r="B22" s="2"/>
      <c r="C22" s="2" t="s">
        <v>17</v>
      </c>
      <c r="D22" s="2">
        <f>SUM(D17:D21)</f>
        <v>50</v>
      </c>
      <c r="E22" s="2"/>
      <c r="F22" s="2">
        <f t="shared" ref="F22:G22" si="5">SUM(F17:F21)</f>
        <v>27600</v>
      </c>
      <c r="G22" s="2">
        <f t="shared" si="5"/>
        <v>15274600</v>
      </c>
    </row>
    <row r="24" spans="1:15" x14ac:dyDescent="0.3">
      <c r="N24" s="40" t="s">
        <v>21</v>
      </c>
      <c r="O24" s="8"/>
    </row>
    <row r="25" spans="1:15" x14ac:dyDescent="0.3">
      <c r="N25" s="40" t="s">
        <v>22</v>
      </c>
      <c r="O25" s="8">
        <f>F22/D22</f>
        <v>552</v>
      </c>
    </row>
    <row r="26" spans="1:15" x14ac:dyDescent="0.3">
      <c r="N26" s="40" t="s">
        <v>23</v>
      </c>
      <c r="O26" s="7">
        <f>SQRT((G22/D22)-(F22/D22)^2)</f>
        <v>28.071337695236398</v>
      </c>
    </row>
    <row r="27" spans="1:15" x14ac:dyDescent="0.3">
      <c r="N27" s="40" t="s">
        <v>24</v>
      </c>
      <c r="O27" s="8">
        <f>SKEW(M4:Q13)</f>
        <v>-0.20582713108453166</v>
      </c>
    </row>
    <row r="28" spans="1:15" x14ac:dyDescent="0.3">
      <c r="N28" s="40" t="s">
        <v>25</v>
      </c>
      <c r="O28" s="8">
        <f>KURT(M4:Q13)</f>
        <v>-1.1830966844325328</v>
      </c>
    </row>
    <row r="29" spans="1:15" ht="43.2" x14ac:dyDescent="0.3">
      <c r="N29" s="41" t="s">
        <v>27</v>
      </c>
      <c r="O29" s="8">
        <f>SUMIF(M4:Q13,"&gt;560")</f>
        <v>13244</v>
      </c>
    </row>
    <row r="30" spans="1:15" ht="57.6" x14ac:dyDescent="0.3">
      <c r="N30" s="41" t="s">
        <v>28</v>
      </c>
      <c r="O30" s="8">
        <f>COUNTIF(M4:Q13,"&gt;560")</f>
        <v>23</v>
      </c>
    </row>
  </sheetData>
  <mergeCells count="3">
    <mergeCell ref="A3:D3"/>
    <mergeCell ref="M3:P3"/>
    <mergeCell ref="A16:B16"/>
  </mergeCells>
  <pageMargins left="0.7" right="0.7" top="0.75" bottom="0.75" header="0.3" footer="0.3"/>
  <pageSetup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2"/>
  <sheetViews>
    <sheetView workbookViewId="0">
      <selection activeCell="K30" sqref="K30"/>
    </sheetView>
  </sheetViews>
  <sheetFormatPr defaultRowHeight="14.4" x14ac:dyDescent="0.3"/>
  <cols>
    <col min="1" max="1" width="20" customWidth="1"/>
    <col min="2" max="2" width="16.109375" customWidth="1"/>
    <col min="3" max="3" width="11.5546875" customWidth="1"/>
    <col min="4" max="4" width="10.5546875" bestFit="1" customWidth="1"/>
    <col min="5" max="5" width="16.33203125" customWidth="1"/>
    <col min="8" max="8" width="11" customWidth="1"/>
    <col min="9" max="9" width="9.6640625" customWidth="1"/>
  </cols>
  <sheetData>
    <row r="1" spans="1:9" x14ac:dyDescent="0.3">
      <c r="A1" s="28" t="s">
        <v>29</v>
      </c>
    </row>
    <row r="3" spans="1:9" x14ac:dyDescent="0.3">
      <c r="A3" s="15" t="s">
        <v>30</v>
      </c>
      <c r="B3" s="16">
        <v>200000</v>
      </c>
      <c r="H3" s="29" t="s">
        <v>35</v>
      </c>
      <c r="I3" s="4">
        <v>6</v>
      </c>
    </row>
    <row r="4" spans="1:9" x14ac:dyDescent="0.3">
      <c r="A4" s="15" t="s">
        <v>31</v>
      </c>
      <c r="B4" s="17">
        <v>0.1</v>
      </c>
      <c r="H4" s="29" t="s">
        <v>36</v>
      </c>
      <c r="I4" s="4">
        <v>2</v>
      </c>
    </row>
    <row r="5" spans="1:9" x14ac:dyDescent="0.3">
      <c r="A5" s="15" t="s">
        <v>32</v>
      </c>
      <c r="B5" s="18">
        <v>6</v>
      </c>
      <c r="H5" s="29" t="s">
        <v>37</v>
      </c>
      <c r="I5" s="4">
        <v>12</v>
      </c>
    </row>
    <row r="6" spans="1:9" x14ac:dyDescent="0.3">
      <c r="A6" s="15" t="s">
        <v>33</v>
      </c>
      <c r="B6" s="18" t="s">
        <v>36</v>
      </c>
      <c r="C6">
        <f>VLOOKUP(B6,H3:I7,2)</f>
        <v>2</v>
      </c>
      <c r="H6" s="29" t="s">
        <v>38</v>
      </c>
      <c r="I6" s="4">
        <v>4</v>
      </c>
    </row>
    <row r="7" spans="1:9" x14ac:dyDescent="0.3">
      <c r="A7" s="15" t="s">
        <v>34</v>
      </c>
      <c r="B7" s="19">
        <f>-PMT(B4/C6,B5*C6,B3)</f>
        <v>22565.082004163083</v>
      </c>
      <c r="H7" s="29" t="s">
        <v>39</v>
      </c>
      <c r="I7" s="4">
        <v>12</v>
      </c>
    </row>
    <row r="10" spans="1:9" x14ac:dyDescent="0.3">
      <c r="A10" s="10" t="s">
        <v>40</v>
      </c>
      <c r="B10" s="10" t="s">
        <v>41</v>
      </c>
      <c r="C10" s="10" t="s">
        <v>42</v>
      </c>
      <c r="D10" s="10" t="s">
        <v>43</v>
      </c>
      <c r="E10" s="10" t="s">
        <v>44</v>
      </c>
    </row>
    <row r="11" spans="1:9" x14ac:dyDescent="0.3">
      <c r="A11">
        <v>1</v>
      </c>
      <c r="B11" s="9">
        <f>B3</f>
        <v>200000</v>
      </c>
      <c r="C11">
        <f>IF(A11="","",ROUND(B11*$B$4/$C$6,0))</f>
        <v>10000</v>
      </c>
      <c r="D11">
        <f>IF(A11="","",ROUND($B$7,0))</f>
        <v>22565</v>
      </c>
      <c r="E11">
        <f>IF(A11="","",B11+C11-D11)</f>
        <v>187435</v>
      </c>
    </row>
    <row r="12" spans="1:9" x14ac:dyDescent="0.3">
      <c r="A12">
        <f>IF(A11&lt;$B$5*$C$6,A11+1,"")</f>
        <v>2</v>
      </c>
      <c r="B12">
        <f>IF(A11="","",E11)</f>
        <v>187435</v>
      </c>
      <c r="C12">
        <f t="shared" ref="C12:C22" si="0">IF(A12="","",ROUND(B12*$B$4/$C$6,0))</f>
        <v>9372</v>
      </c>
      <c r="D12">
        <f t="shared" ref="D12:D22" si="1">IF(A12="","",ROUND($B$7,0))</f>
        <v>22565</v>
      </c>
      <c r="E12">
        <f t="shared" ref="E12:E22" si="2">IF(A12="","",B12+C12-D12)</f>
        <v>174242</v>
      </c>
    </row>
    <row r="13" spans="1:9" x14ac:dyDescent="0.3">
      <c r="A13">
        <f t="shared" ref="A13:A76" si="3">IF(A12&lt;$B$5*$C$6,A12+1,"")</f>
        <v>3</v>
      </c>
      <c r="B13">
        <f t="shared" ref="B13:B22" si="4">IF(A12="","",E12)</f>
        <v>174242</v>
      </c>
      <c r="C13">
        <f t="shared" si="0"/>
        <v>8712</v>
      </c>
      <c r="D13">
        <f t="shared" si="1"/>
        <v>22565</v>
      </c>
      <c r="E13">
        <f t="shared" si="2"/>
        <v>160389</v>
      </c>
    </row>
    <row r="14" spans="1:9" x14ac:dyDescent="0.3">
      <c r="A14">
        <f t="shared" si="3"/>
        <v>4</v>
      </c>
      <c r="B14">
        <f t="shared" si="4"/>
        <v>160389</v>
      </c>
      <c r="C14">
        <f t="shared" si="0"/>
        <v>8019</v>
      </c>
      <c r="D14">
        <f t="shared" si="1"/>
        <v>22565</v>
      </c>
      <c r="E14">
        <f t="shared" si="2"/>
        <v>145843</v>
      </c>
    </row>
    <row r="15" spans="1:9" x14ac:dyDescent="0.3">
      <c r="A15">
        <f t="shared" si="3"/>
        <v>5</v>
      </c>
      <c r="B15">
        <f t="shared" si="4"/>
        <v>145843</v>
      </c>
      <c r="C15">
        <f t="shared" si="0"/>
        <v>7292</v>
      </c>
      <c r="D15">
        <f t="shared" si="1"/>
        <v>22565</v>
      </c>
      <c r="E15">
        <f t="shared" si="2"/>
        <v>130570</v>
      </c>
    </row>
    <row r="16" spans="1:9" x14ac:dyDescent="0.3">
      <c r="A16">
        <f t="shared" si="3"/>
        <v>6</v>
      </c>
      <c r="B16">
        <f t="shared" si="4"/>
        <v>130570</v>
      </c>
      <c r="C16">
        <f t="shared" si="0"/>
        <v>6529</v>
      </c>
      <c r="D16">
        <f t="shared" si="1"/>
        <v>22565</v>
      </c>
      <c r="E16">
        <f t="shared" si="2"/>
        <v>114534</v>
      </c>
    </row>
    <row r="17" spans="1:5" x14ac:dyDescent="0.3">
      <c r="A17">
        <f t="shared" si="3"/>
        <v>7</v>
      </c>
      <c r="B17">
        <f t="shared" si="4"/>
        <v>114534</v>
      </c>
      <c r="C17">
        <f t="shared" si="0"/>
        <v>5727</v>
      </c>
      <c r="D17">
        <f t="shared" si="1"/>
        <v>22565</v>
      </c>
      <c r="E17">
        <f t="shared" si="2"/>
        <v>97696</v>
      </c>
    </row>
    <row r="18" spans="1:5" x14ac:dyDescent="0.3">
      <c r="A18">
        <f t="shared" si="3"/>
        <v>8</v>
      </c>
      <c r="B18">
        <f t="shared" si="4"/>
        <v>97696</v>
      </c>
      <c r="C18">
        <f t="shared" si="0"/>
        <v>4885</v>
      </c>
      <c r="D18">
        <f t="shared" si="1"/>
        <v>22565</v>
      </c>
      <c r="E18">
        <f t="shared" si="2"/>
        <v>80016</v>
      </c>
    </row>
    <row r="19" spans="1:5" x14ac:dyDescent="0.3">
      <c r="A19">
        <f t="shared" si="3"/>
        <v>9</v>
      </c>
      <c r="B19">
        <f t="shared" si="4"/>
        <v>80016</v>
      </c>
      <c r="C19">
        <f t="shared" si="0"/>
        <v>4001</v>
      </c>
      <c r="D19">
        <f t="shared" si="1"/>
        <v>22565</v>
      </c>
      <c r="E19">
        <f t="shared" si="2"/>
        <v>61452</v>
      </c>
    </row>
    <row r="20" spans="1:5" x14ac:dyDescent="0.3">
      <c r="A20">
        <f t="shared" si="3"/>
        <v>10</v>
      </c>
      <c r="B20">
        <f t="shared" si="4"/>
        <v>61452</v>
      </c>
      <c r="C20">
        <f t="shared" si="0"/>
        <v>3073</v>
      </c>
      <c r="D20">
        <f t="shared" si="1"/>
        <v>22565</v>
      </c>
      <c r="E20">
        <f t="shared" si="2"/>
        <v>41960</v>
      </c>
    </row>
    <row r="21" spans="1:5" x14ac:dyDescent="0.3">
      <c r="A21">
        <f t="shared" si="3"/>
        <v>11</v>
      </c>
      <c r="B21">
        <f t="shared" si="4"/>
        <v>41960</v>
      </c>
      <c r="C21">
        <f t="shared" si="0"/>
        <v>2098</v>
      </c>
      <c r="D21">
        <f t="shared" si="1"/>
        <v>22565</v>
      </c>
      <c r="E21">
        <f t="shared" si="2"/>
        <v>21493</v>
      </c>
    </row>
    <row r="22" spans="1:5" x14ac:dyDescent="0.3">
      <c r="A22">
        <f t="shared" si="3"/>
        <v>12</v>
      </c>
      <c r="B22">
        <f t="shared" si="4"/>
        <v>21493</v>
      </c>
      <c r="C22">
        <f t="shared" si="0"/>
        <v>1075</v>
      </c>
      <c r="D22">
        <f t="shared" si="1"/>
        <v>22565</v>
      </c>
      <c r="E22">
        <f t="shared" si="2"/>
        <v>3</v>
      </c>
    </row>
    <row r="23" spans="1:5" x14ac:dyDescent="0.3">
      <c r="A23" t="str">
        <f t="shared" si="3"/>
        <v/>
      </c>
    </row>
    <row r="24" spans="1:5" x14ac:dyDescent="0.3">
      <c r="A24" t="str">
        <f t="shared" si="3"/>
        <v/>
      </c>
    </row>
    <row r="25" spans="1:5" x14ac:dyDescent="0.3">
      <c r="A25" t="str">
        <f t="shared" si="3"/>
        <v/>
      </c>
    </row>
    <row r="26" spans="1:5" x14ac:dyDescent="0.3">
      <c r="A26" t="str">
        <f t="shared" si="3"/>
        <v/>
      </c>
    </row>
    <row r="27" spans="1:5" x14ac:dyDescent="0.3">
      <c r="A27" t="str">
        <f t="shared" si="3"/>
        <v/>
      </c>
    </row>
    <row r="28" spans="1:5" x14ac:dyDescent="0.3">
      <c r="A28" t="str">
        <f t="shared" si="3"/>
        <v/>
      </c>
    </row>
    <row r="29" spans="1:5" x14ac:dyDescent="0.3">
      <c r="A29" t="str">
        <f t="shared" si="3"/>
        <v/>
      </c>
    </row>
    <row r="30" spans="1:5" x14ac:dyDescent="0.3">
      <c r="A30" t="str">
        <f t="shared" si="3"/>
        <v/>
      </c>
    </row>
    <row r="31" spans="1:5" x14ac:dyDescent="0.3">
      <c r="A31" t="str">
        <f t="shared" si="3"/>
        <v/>
      </c>
    </row>
    <row r="32" spans="1:5" x14ac:dyDescent="0.3">
      <c r="A32" t="str">
        <f t="shared" si="3"/>
        <v/>
      </c>
    </row>
    <row r="33" spans="1:1" x14ac:dyDescent="0.3">
      <c r="A33" t="str">
        <f t="shared" si="3"/>
        <v/>
      </c>
    </row>
    <row r="34" spans="1:1" x14ac:dyDescent="0.3">
      <c r="A34" t="str">
        <f t="shared" si="3"/>
        <v/>
      </c>
    </row>
    <row r="35" spans="1:1" x14ac:dyDescent="0.3">
      <c r="A35" t="str">
        <f t="shared" si="3"/>
        <v/>
      </c>
    </row>
    <row r="36" spans="1:1" x14ac:dyDescent="0.3">
      <c r="A36" t="str">
        <f t="shared" si="3"/>
        <v/>
      </c>
    </row>
    <row r="37" spans="1:1" x14ac:dyDescent="0.3">
      <c r="A37" t="str">
        <f t="shared" si="3"/>
        <v/>
      </c>
    </row>
    <row r="38" spans="1:1" x14ac:dyDescent="0.3">
      <c r="A38" t="str">
        <f t="shared" si="3"/>
        <v/>
      </c>
    </row>
    <row r="39" spans="1:1" x14ac:dyDescent="0.3">
      <c r="A39" t="str">
        <f t="shared" si="3"/>
        <v/>
      </c>
    </row>
    <row r="40" spans="1:1" x14ac:dyDescent="0.3">
      <c r="A40" t="str">
        <f t="shared" si="3"/>
        <v/>
      </c>
    </row>
    <row r="41" spans="1:1" x14ac:dyDescent="0.3">
      <c r="A41" t="str">
        <f t="shared" si="3"/>
        <v/>
      </c>
    </row>
    <row r="42" spans="1:1" x14ac:dyDescent="0.3">
      <c r="A42" t="str">
        <f t="shared" si="3"/>
        <v/>
      </c>
    </row>
    <row r="43" spans="1:1" x14ac:dyDescent="0.3">
      <c r="A43" t="str">
        <f t="shared" si="3"/>
        <v/>
      </c>
    </row>
    <row r="44" spans="1:1" x14ac:dyDescent="0.3">
      <c r="A44" t="str">
        <f t="shared" si="3"/>
        <v/>
      </c>
    </row>
    <row r="45" spans="1:1" x14ac:dyDescent="0.3">
      <c r="A45" t="str">
        <f t="shared" si="3"/>
        <v/>
      </c>
    </row>
    <row r="46" spans="1:1" x14ac:dyDescent="0.3">
      <c r="A46" t="str">
        <f t="shared" si="3"/>
        <v/>
      </c>
    </row>
    <row r="47" spans="1:1" x14ac:dyDescent="0.3">
      <c r="A47" t="str">
        <f t="shared" si="3"/>
        <v/>
      </c>
    </row>
    <row r="48" spans="1:1" x14ac:dyDescent="0.3">
      <c r="A48" t="str">
        <f t="shared" si="3"/>
        <v/>
      </c>
    </row>
    <row r="49" spans="1:1" x14ac:dyDescent="0.3">
      <c r="A49" t="str">
        <f t="shared" si="3"/>
        <v/>
      </c>
    </row>
    <row r="50" spans="1:1" x14ac:dyDescent="0.3">
      <c r="A50" t="str">
        <f t="shared" si="3"/>
        <v/>
      </c>
    </row>
    <row r="51" spans="1:1" x14ac:dyDescent="0.3">
      <c r="A51" t="str">
        <f t="shared" si="3"/>
        <v/>
      </c>
    </row>
    <row r="52" spans="1:1" x14ac:dyDescent="0.3">
      <c r="A52" t="str">
        <f t="shared" si="3"/>
        <v/>
      </c>
    </row>
    <row r="53" spans="1:1" x14ac:dyDescent="0.3">
      <c r="A53" t="str">
        <f t="shared" si="3"/>
        <v/>
      </c>
    </row>
    <row r="54" spans="1:1" x14ac:dyDescent="0.3">
      <c r="A54" t="str">
        <f t="shared" si="3"/>
        <v/>
      </c>
    </row>
    <row r="55" spans="1:1" x14ac:dyDescent="0.3">
      <c r="A55" t="str">
        <f t="shared" si="3"/>
        <v/>
      </c>
    </row>
    <row r="56" spans="1:1" x14ac:dyDescent="0.3">
      <c r="A56" t="str">
        <f t="shared" si="3"/>
        <v/>
      </c>
    </row>
    <row r="57" spans="1:1" x14ac:dyDescent="0.3">
      <c r="A57" t="str">
        <f t="shared" si="3"/>
        <v/>
      </c>
    </row>
    <row r="58" spans="1:1" x14ac:dyDescent="0.3">
      <c r="A58" t="str">
        <f t="shared" si="3"/>
        <v/>
      </c>
    </row>
    <row r="59" spans="1:1" x14ac:dyDescent="0.3">
      <c r="A59" t="str">
        <f t="shared" si="3"/>
        <v/>
      </c>
    </row>
    <row r="60" spans="1:1" x14ac:dyDescent="0.3">
      <c r="A60" t="str">
        <f t="shared" si="3"/>
        <v/>
      </c>
    </row>
    <row r="61" spans="1:1" x14ac:dyDescent="0.3">
      <c r="A61" t="str">
        <f t="shared" si="3"/>
        <v/>
      </c>
    </row>
    <row r="62" spans="1:1" x14ac:dyDescent="0.3">
      <c r="A62" t="str">
        <f t="shared" si="3"/>
        <v/>
      </c>
    </row>
    <row r="63" spans="1:1" x14ac:dyDescent="0.3">
      <c r="A63" t="str">
        <f t="shared" si="3"/>
        <v/>
      </c>
    </row>
    <row r="64" spans="1:1" x14ac:dyDescent="0.3">
      <c r="A64" t="str">
        <f t="shared" si="3"/>
        <v/>
      </c>
    </row>
    <row r="65" spans="1:1" x14ac:dyDescent="0.3">
      <c r="A65" t="str">
        <f t="shared" si="3"/>
        <v/>
      </c>
    </row>
    <row r="66" spans="1:1" x14ac:dyDescent="0.3">
      <c r="A66" t="str">
        <f t="shared" si="3"/>
        <v/>
      </c>
    </row>
    <row r="67" spans="1:1" x14ac:dyDescent="0.3">
      <c r="A67" t="str">
        <f t="shared" si="3"/>
        <v/>
      </c>
    </row>
    <row r="68" spans="1:1" x14ac:dyDescent="0.3">
      <c r="A68" t="str">
        <f t="shared" si="3"/>
        <v/>
      </c>
    </row>
    <row r="69" spans="1:1" x14ac:dyDescent="0.3">
      <c r="A69" t="str">
        <f t="shared" si="3"/>
        <v/>
      </c>
    </row>
    <row r="70" spans="1:1" x14ac:dyDescent="0.3">
      <c r="A70" t="str">
        <f t="shared" si="3"/>
        <v/>
      </c>
    </row>
    <row r="71" spans="1:1" x14ac:dyDescent="0.3">
      <c r="A71" t="str">
        <f t="shared" si="3"/>
        <v/>
      </c>
    </row>
    <row r="72" spans="1:1" x14ac:dyDescent="0.3">
      <c r="A72" t="str">
        <f t="shared" si="3"/>
        <v/>
      </c>
    </row>
    <row r="73" spans="1:1" x14ac:dyDescent="0.3">
      <c r="A73" t="str">
        <f t="shared" si="3"/>
        <v/>
      </c>
    </row>
    <row r="74" spans="1:1" x14ac:dyDescent="0.3">
      <c r="A74" t="str">
        <f t="shared" si="3"/>
        <v/>
      </c>
    </row>
    <row r="75" spans="1:1" x14ac:dyDescent="0.3">
      <c r="A75" t="str">
        <f t="shared" si="3"/>
        <v/>
      </c>
    </row>
    <row r="76" spans="1:1" x14ac:dyDescent="0.3">
      <c r="A76" t="str">
        <f t="shared" si="3"/>
        <v/>
      </c>
    </row>
    <row r="77" spans="1:1" x14ac:dyDescent="0.3">
      <c r="A77" t="str">
        <f t="shared" ref="A77:A140" si="5">IF(A76&lt;$B$5*$C$6,A76+1,"")</f>
        <v/>
      </c>
    </row>
    <row r="78" spans="1:1" x14ac:dyDescent="0.3">
      <c r="A78" t="str">
        <f t="shared" si="5"/>
        <v/>
      </c>
    </row>
    <row r="79" spans="1:1" x14ac:dyDescent="0.3">
      <c r="A79" t="str">
        <f t="shared" si="5"/>
        <v/>
      </c>
    </row>
    <row r="80" spans="1:1" x14ac:dyDescent="0.3">
      <c r="A80" t="str">
        <f t="shared" si="5"/>
        <v/>
      </c>
    </row>
    <row r="81" spans="1:1" x14ac:dyDescent="0.3">
      <c r="A81" t="str">
        <f t="shared" si="5"/>
        <v/>
      </c>
    </row>
    <row r="82" spans="1:1" x14ac:dyDescent="0.3">
      <c r="A82" t="str">
        <f t="shared" si="5"/>
        <v/>
      </c>
    </row>
    <row r="83" spans="1:1" x14ac:dyDescent="0.3">
      <c r="A83" t="str">
        <f t="shared" si="5"/>
        <v/>
      </c>
    </row>
    <row r="84" spans="1:1" x14ac:dyDescent="0.3">
      <c r="A84" t="str">
        <f t="shared" si="5"/>
        <v/>
      </c>
    </row>
    <row r="85" spans="1:1" x14ac:dyDescent="0.3">
      <c r="A85" t="str">
        <f t="shared" si="5"/>
        <v/>
      </c>
    </row>
    <row r="86" spans="1:1" x14ac:dyDescent="0.3">
      <c r="A86" t="str">
        <f t="shared" si="5"/>
        <v/>
      </c>
    </row>
    <row r="87" spans="1:1" x14ac:dyDescent="0.3">
      <c r="A87" t="str">
        <f t="shared" si="5"/>
        <v/>
      </c>
    </row>
    <row r="88" spans="1:1" x14ac:dyDescent="0.3">
      <c r="A88" t="str">
        <f t="shared" si="5"/>
        <v/>
      </c>
    </row>
    <row r="89" spans="1:1" x14ac:dyDescent="0.3">
      <c r="A89" t="str">
        <f t="shared" si="5"/>
        <v/>
      </c>
    </row>
    <row r="90" spans="1:1" x14ac:dyDescent="0.3">
      <c r="A90" t="str">
        <f t="shared" si="5"/>
        <v/>
      </c>
    </row>
    <row r="91" spans="1:1" x14ac:dyDescent="0.3">
      <c r="A91" t="str">
        <f t="shared" si="5"/>
        <v/>
      </c>
    </row>
    <row r="92" spans="1:1" x14ac:dyDescent="0.3">
      <c r="A92" t="str">
        <f t="shared" si="5"/>
        <v/>
      </c>
    </row>
    <row r="93" spans="1:1" x14ac:dyDescent="0.3">
      <c r="A93" t="str">
        <f t="shared" si="5"/>
        <v/>
      </c>
    </row>
    <row r="94" spans="1:1" x14ac:dyDescent="0.3">
      <c r="A94" t="str">
        <f t="shared" si="5"/>
        <v/>
      </c>
    </row>
    <row r="95" spans="1:1" x14ac:dyDescent="0.3">
      <c r="A95" t="str">
        <f t="shared" si="5"/>
        <v/>
      </c>
    </row>
    <row r="96" spans="1:1" x14ac:dyDescent="0.3">
      <c r="A96" t="str">
        <f t="shared" si="5"/>
        <v/>
      </c>
    </row>
    <row r="97" spans="1:1" x14ac:dyDescent="0.3">
      <c r="A97" t="str">
        <f t="shared" si="5"/>
        <v/>
      </c>
    </row>
    <row r="98" spans="1:1" x14ac:dyDescent="0.3">
      <c r="A98" t="str">
        <f t="shared" si="5"/>
        <v/>
      </c>
    </row>
    <row r="99" spans="1:1" x14ac:dyDescent="0.3">
      <c r="A99" t="str">
        <f t="shared" si="5"/>
        <v/>
      </c>
    </row>
    <row r="100" spans="1:1" x14ac:dyDescent="0.3">
      <c r="A100" t="str">
        <f t="shared" si="5"/>
        <v/>
      </c>
    </row>
    <row r="101" spans="1:1" x14ac:dyDescent="0.3">
      <c r="A101" t="str">
        <f t="shared" si="5"/>
        <v/>
      </c>
    </row>
    <row r="102" spans="1:1" x14ac:dyDescent="0.3">
      <c r="A102" t="str">
        <f t="shared" si="5"/>
        <v/>
      </c>
    </row>
    <row r="103" spans="1:1" x14ac:dyDescent="0.3">
      <c r="A103" t="str">
        <f t="shared" si="5"/>
        <v/>
      </c>
    </row>
    <row r="104" spans="1:1" x14ac:dyDescent="0.3">
      <c r="A104" t="str">
        <f t="shared" si="5"/>
        <v/>
      </c>
    </row>
    <row r="105" spans="1:1" x14ac:dyDescent="0.3">
      <c r="A105" t="str">
        <f t="shared" si="5"/>
        <v/>
      </c>
    </row>
    <row r="106" spans="1:1" x14ac:dyDescent="0.3">
      <c r="A106" t="str">
        <f t="shared" si="5"/>
        <v/>
      </c>
    </row>
    <row r="107" spans="1:1" x14ac:dyDescent="0.3">
      <c r="A107" t="str">
        <f t="shared" si="5"/>
        <v/>
      </c>
    </row>
    <row r="108" spans="1:1" x14ac:dyDescent="0.3">
      <c r="A108" t="str">
        <f t="shared" si="5"/>
        <v/>
      </c>
    </row>
    <row r="109" spans="1:1" x14ac:dyDescent="0.3">
      <c r="A109" t="str">
        <f t="shared" si="5"/>
        <v/>
      </c>
    </row>
    <row r="110" spans="1:1" x14ac:dyDescent="0.3">
      <c r="A110" t="str">
        <f t="shared" si="5"/>
        <v/>
      </c>
    </row>
    <row r="111" spans="1:1" x14ac:dyDescent="0.3">
      <c r="A111" t="str">
        <f t="shared" si="5"/>
        <v/>
      </c>
    </row>
    <row r="112" spans="1:1" x14ac:dyDescent="0.3">
      <c r="A112" t="str">
        <f t="shared" si="5"/>
        <v/>
      </c>
    </row>
    <row r="113" spans="1:1" x14ac:dyDescent="0.3">
      <c r="A113" t="str">
        <f t="shared" si="5"/>
        <v/>
      </c>
    </row>
    <row r="114" spans="1:1" x14ac:dyDescent="0.3">
      <c r="A114" t="str">
        <f t="shared" si="5"/>
        <v/>
      </c>
    </row>
    <row r="115" spans="1:1" x14ac:dyDescent="0.3">
      <c r="A115" t="str">
        <f t="shared" si="5"/>
        <v/>
      </c>
    </row>
    <row r="116" spans="1:1" x14ac:dyDescent="0.3">
      <c r="A116" t="str">
        <f t="shared" si="5"/>
        <v/>
      </c>
    </row>
    <row r="117" spans="1:1" x14ac:dyDescent="0.3">
      <c r="A117" t="str">
        <f t="shared" si="5"/>
        <v/>
      </c>
    </row>
    <row r="118" spans="1:1" x14ac:dyDescent="0.3">
      <c r="A118" t="str">
        <f t="shared" si="5"/>
        <v/>
      </c>
    </row>
    <row r="119" spans="1:1" x14ac:dyDescent="0.3">
      <c r="A119" t="str">
        <f t="shared" si="5"/>
        <v/>
      </c>
    </row>
    <row r="120" spans="1:1" x14ac:dyDescent="0.3">
      <c r="A120" t="str">
        <f t="shared" si="5"/>
        <v/>
      </c>
    </row>
    <row r="121" spans="1:1" x14ac:dyDescent="0.3">
      <c r="A121" t="str">
        <f t="shared" si="5"/>
        <v/>
      </c>
    </row>
    <row r="122" spans="1:1" x14ac:dyDescent="0.3">
      <c r="A122" t="str">
        <f t="shared" si="5"/>
        <v/>
      </c>
    </row>
    <row r="123" spans="1:1" x14ac:dyDescent="0.3">
      <c r="A123" t="str">
        <f t="shared" si="5"/>
        <v/>
      </c>
    </row>
    <row r="124" spans="1:1" x14ac:dyDescent="0.3">
      <c r="A124" t="str">
        <f t="shared" si="5"/>
        <v/>
      </c>
    </row>
    <row r="125" spans="1:1" x14ac:dyDescent="0.3">
      <c r="A125" t="str">
        <f t="shared" si="5"/>
        <v/>
      </c>
    </row>
    <row r="126" spans="1:1" x14ac:dyDescent="0.3">
      <c r="A126" t="str">
        <f t="shared" si="5"/>
        <v/>
      </c>
    </row>
    <row r="127" spans="1:1" x14ac:dyDescent="0.3">
      <c r="A127" t="str">
        <f t="shared" si="5"/>
        <v/>
      </c>
    </row>
    <row r="128" spans="1:1" x14ac:dyDescent="0.3">
      <c r="A128" t="str">
        <f t="shared" si="5"/>
        <v/>
      </c>
    </row>
    <row r="129" spans="1:1" x14ac:dyDescent="0.3">
      <c r="A129" t="str">
        <f t="shared" si="5"/>
        <v/>
      </c>
    </row>
    <row r="130" spans="1:1" x14ac:dyDescent="0.3">
      <c r="A130" t="str">
        <f t="shared" si="5"/>
        <v/>
      </c>
    </row>
    <row r="131" spans="1:1" x14ac:dyDescent="0.3">
      <c r="A131" t="str">
        <f t="shared" si="5"/>
        <v/>
      </c>
    </row>
    <row r="132" spans="1:1" x14ac:dyDescent="0.3">
      <c r="A132" t="str">
        <f t="shared" si="5"/>
        <v/>
      </c>
    </row>
    <row r="133" spans="1:1" x14ac:dyDescent="0.3">
      <c r="A133" t="str">
        <f t="shared" si="5"/>
        <v/>
      </c>
    </row>
    <row r="134" spans="1:1" x14ac:dyDescent="0.3">
      <c r="A134" t="str">
        <f t="shared" si="5"/>
        <v/>
      </c>
    </row>
    <row r="135" spans="1:1" x14ac:dyDescent="0.3">
      <c r="A135" t="str">
        <f t="shared" si="5"/>
        <v/>
      </c>
    </row>
    <row r="136" spans="1:1" x14ac:dyDescent="0.3">
      <c r="A136" t="str">
        <f t="shared" si="5"/>
        <v/>
      </c>
    </row>
    <row r="137" spans="1:1" x14ac:dyDescent="0.3">
      <c r="A137" t="str">
        <f t="shared" si="5"/>
        <v/>
      </c>
    </row>
    <row r="138" spans="1:1" x14ac:dyDescent="0.3">
      <c r="A138" t="str">
        <f t="shared" si="5"/>
        <v/>
      </c>
    </row>
    <row r="139" spans="1:1" x14ac:dyDescent="0.3">
      <c r="A139" t="str">
        <f t="shared" si="5"/>
        <v/>
      </c>
    </row>
    <row r="140" spans="1:1" x14ac:dyDescent="0.3">
      <c r="A140" t="str">
        <f t="shared" si="5"/>
        <v/>
      </c>
    </row>
    <row r="141" spans="1:1" x14ac:dyDescent="0.3">
      <c r="A141" t="str">
        <f t="shared" ref="A141:A204" si="6">IF(A140&lt;$B$5*$C$6,A140+1,"")</f>
        <v/>
      </c>
    </row>
    <row r="142" spans="1:1" x14ac:dyDescent="0.3">
      <c r="A142" t="str">
        <f t="shared" si="6"/>
        <v/>
      </c>
    </row>
    <row r="143" spans="1:1" x14ac:dyDescent="0.3">
      <c r="A143" t="str">
        <f t="shared" si="6"/>
        <v/>
      </c>
    </row>
    <row r="144" spans="1:1" x14ac:dyDescent="0.3">
      <c r="A144" t="str">
        <f t="shared" si="6"/>
        <v/>
      </c>
    </row>
    <row r="145" spans="1:1" x14ac:dyDescent="0.3">
      <c r="A145" t="str">
        <f t="shared" si="6"/>
        <v/>
      </c>
    </row>
    <row r="146" spans="1:1" x14ac:dyDescent="0.3">
      <c r="A146" t="str">
        <f t="shared" si="6"/>
        <v/>
      </c>
    </row>
    <row r="147" spans="1:1" x14ac:dyDescent="0.3">
      <c r="A147" t="str">
        <f t="shared" si="6"/>
        <v/>
      </c>
    </row>
    <row r="148" spans="1:1" x14ac:dyDescent="0.3">
      <c r="A148" t="str">
        <f t="shared" si="6"/>
        <v/>
      </c>
    </row>
    <row r="149" spans="1:1" x14ac:dyDescent="0.3">
      <c r="A149" t="str">
        <f t="shared" si="6"/>
        <v/>
      </c>
    </row>
    <row r="150" spans="1:1" x14ac:dyDescent="0.3">
      <c r="A150" t="str">
        <f t="shared" si="6"/>
        <v/>
      </c>
    </row>
    <row r="151" spans="1:1" x14ac:dyDescent="0.3">
      <c r="A151" t="str">
        <f t="shared" si="6"/>
        <v/>
      </c>
    </row>
    <row r="152" spans="1:1" x14ac:dyDescent="0.3">
      <c r="A152" t="str">
        <f t="shared" si="6"/>
        <v/>
      </c>
    </row>
    <row r="153" spans="1:1" x14ac:dyDescent="0.3">
      <c r="A153" t="str">
        <f t="shared" si="6"/>
        <v/>
      </c>
    </row>
    <row r="154" spans="1:1" x14ac:dyDescent="0.3">
      <c r="A154" t="str">
        <f t="shared" si="6"/>
        <v/>
      </c>
    </row>
    <row r="155" spans="1:1" x14ac:dyDescent="0.3">
      <c r="A155" t="str">
        <f t="shared" si="6"/>
        <v/>
      </c>
    </row>
    <row r="156" spans="1:1" x14ac:dyDescent="0.3">
      <c r="A156" t="str">
        <f t="shared" si="6"/>
        <v/>
      </c>
    </row>
    <row r="157" spans="1:1" x14ac:dyDescent="0.3">
      <c r="A157" t="str">
        <f t="shared" si="6"/>
        <v/>
      </c>
    </row>
    <row r="158" spans="1:1" x14ac:dyDescent="0.3">
      <c r="A158" t="str">
        <f t="shared" si="6"/>
        <v/>
      </c>
    </row>
    <row r="159" spans="1:1" x14ac:dyDescent="0.3">
      <c r="A159" t="str">
        <f t="shared" si="6"/>
        <v/>
      </c>
    </row>
    <row r="160" spans="1:1" x14ac:dyDescent="0.3">
      <c r="A160" t="str">
        <f t="shared" si="6"/>
        <v/>
      </c>
    </row>
    <row r="161" spans="1:1" x14ac:dyDescent="0.3">
      <c r="A161" t="str">
        <f t="shared" si="6"/>
        <v/>
      </c>
    </row>
    <row r="162" spans="1:1" x14ac:dyDescent="0.3">
      <c r="A162" t="str">
        <f t="shared" si="6"/>
        <v/>
      </c>
    </row>
    <row r="163" spans="1:1" x14ac:dyDescent="0.3">
      <c r="A163" t="str">
        <f t="shared" si="6"/>
        <v/>
      </c>
    </row>
    <row r="164" spans="1:1" x14ac:dyDescent="0.3">
      <c r="A164" t="str">
        <f t="shared" si="6"/>
        <v/>
      </c>
    </row>
    <row r="165" spans="1:1" x14ac:dyDescent="0.3">
      <c r="A165" t="str">
        <f t="shared" si="6"/>
        <v/>
      </c>
    </row>
    <row r="166" spans="1:1" x14ac:dyDescent="0.3">
      <c r="A166" t="str">
        <f t="shared" si="6"/>
        <v/>
      </c>
    </row>
    <row r="167" spans="1:1" x14ac:dyDescent="0.3">
      <c r="A167" t="str">
        <f t="shared" si="6"/>
        <v/>
      </c>
    </row>
    <row r="168" spans="1:1" x14ac:dyDescent="0.3">
      <c r="A168" t="str">
        <f t="shared" si="6"/>
        <v/>
      </c>
    </row>
    <row r="169" spans="1:1" x14ac:dyDescent="0.3">
      <c r="A169" t="str">
        <f t="shared" si="6"/>
        <v/>
      </c>
    </row>
    <row r="170" spans="1:1" x14ac:dyDescent="0.3">
      <c r="A170" t="str">
        <f t="shared" si="6"/>
        <v/>
      </c>
    </row>
    <row r="171" spans="1:1" x14ac:dyDescent="0.3">
      <c r="A171" t="str">
        <f t="shared" si="6"/>
        <v/>
      </c>
    </row>
    <row r="172" spans="1:1" x14ac:dyDescent="0.3">
      <c r="A172" t="str">
        <f t="shared" si="6"/>
        <v/>
      </c>
    </row>
    <row r="173" spans="1:1" x14ac:dyDescent="0.3">
      <c r="A173" t="str">
        <f t="shared" si="6"/>
        <v/>
      </c>
    </row>
    <row r="174" spans="1:1" x14ac:dyDescent="0.3">
      <c r="A174" t="str">
        <f t="shared" si="6"/>
        <v/>
      </c>
    </row>
    <row r="175" spans="1:1" x14ac:dyDescent="0.3">
      <c r="A175" t="str">
        <f t="shared" si="6"/>
        <v/>
      </c>
    </row>
    <row r="176" spans="1:1" x14ac:dyDescent="0.3">
      <c r="A176" t="str">
        <f t="shared" si="6"/>
        <v/>
      </c>
    </row>
    <row r="177" spans="1:1" x14ac:dyDescent="0.3">
      <c r="A177" t="str">
        <f t="shared" si="6"/>
        <v/>
      </c>
    </row>
    <row r="178" spans="1:1" x14ac:dyDescent="0.3">
      <c r="A178" t="str">
        <f t="shared" si="6"/>
        <v/>
      </c>
    </row>
    <row r="179" spans="1:1" x14ac:dyDescent="0.3">
      <c r="A179" t="str">
        <f t="shared" si="6"/>
        <v/>
      </c>
    </row>
    <row r="180" spans="1:1" x14ac:dyDescent="0.3">
      <c r="A180" t="str">
        <f t="shared" si="6"/>
        <v/>
      </c>
    </row>
    <row r="181" spans="1:1" x14ac:dyDescent="0.3">
      <c r="A181" t="str">
        <f t="shared" si="6"/>
        <v/>
      </c>
    </row>
    <row r="182" spans="1:1" x14ac:dyDescent="0.3">
      <c r="A182" t="str">
        <f t="shared" si="6"/>
        <v/>
      </c>
    </row>
    <row r="183" spans="1:1" x14ac:dyDescent="0.3">
      <c r="A183" t="str">
        <f t="shared" si="6"/>
        <v/>
      </c>
    </row>
    <row r="184" spans="1:1" x14ac:dyDescent="0.3">
      <c r="A184" t="str">
        <f t="shared" si="6"/>
        <v/>
      </c>
    </row>
    <row r="185" spans="1:1" x14ac:dyDescent="0.3">
      <c r="A185" t="str">
        <f t="shared" si="6"/>
        <v/>
      </c>
    </row>
    <row r="186" spans="1:1" x14ac:dyDescent="0.3">
      <c r="A186" t="str">
        <f t="shared" si="6"/>
        <v/>
      </c>
    </row>
    <row r="187" spans="1:1" x14ac:dyDescent="0.3">
      <c r="A187" t="str">
        <f t="shared" si="6"/>
        <v/>
      </c>
    </row>
    <row r="188" spans="1:1" x14ac:dyDescent="0.3">
      <c r="A188" t="str">
        <f t="shared" si="6"/>
        <v/>
      </c>
    </row>
    <row r="189" spans="1:1" x14ac:dyDescent="0.3">
      <c r="A189" t="str">
        <f t="shared" si="6"/>
        <v/>
      </c>
    </row>
    <row r="190" spans="1:1" x14ac:dyDescent="0.3">
      <c r="A190" t="str">
        <f t="shared" si="6"/>
        <v/>
      </c>
    </row>
    <row r="191" spans="1:1" x14ac:dyDescent="0.3">
      <c r="A191" t="str">
        <f t="shared" si="6"/>
        <v/>
      </c>
    </row>
    <row r="192" spans="1:1" x14ac:dyDescent="0.3">
      <c r="A192" t="str">
        <f t="shared" si="6"/>
        <v/>
      </c>
    </row>
    <row r="193" spans="1:1" x14ac:dyDescent="0.3">
      <c r="A193" t="str">
        <f t="shared" si="6"/>
        <v/>
      </c>
    </row>
    <row r="194" spans="1:1" x14ac:dyDescent="0.3">
      <c r="A194" t="str">
        <f t="shared" si="6"/>
        <v/>
      </c>
    </row>
    <row r="195" spans="1:1" x14ac:dyDescent="0.3">
      <c r="A195" t="str">
        <f t="shared" si="6"/>
        <v/>
      </c>
    </row>
    <row r="196" spans="1:1" x14ac:dyDescent="0.3">
      <c r="A196" t="str">
        <f t="shared" si="6"/>
        <v/>
      </c>
    </row>
    <row r="197" spans="1:1" x14ac:dyDescent="0.3">
      <c r="A197" t="str">
        <f t="shared" si="6"/>
        <v/>
      </c>
    </row>
    <row r="198" spans="1:1" x14ac:dyDescent="0.3">
      <c r="A198" t="str">
        <f t="shared" si="6"/>
        <v/>
      </c>
    </row>
    <row r="199" spans="1:1" x14ac:dyDescent="0.3">
      <c r="A199" t="str">
        <f t="shared" si="6"/>
        <v/>
      </c>
    </row>
    <row r="200" spans="1:1" x14ac:dyDescent="0.3">
      <c r="A200" t="str">
        <f t="shared" si="6"/>
        <v/>
      </c>
    </row>
    <row r="201" spans="1:1" x14ac:dyDescent="0.3">
      <c r="A201" t="str">
        <f t="shared" si="6"/>
        <v/>
      </c>
    </row>
    <row r="202" spans="1:1" x14ac:dyDescent="0.3">
      <c r="A202" t="str">
        <f t="shared" si="6"/>
        <v/>
      </c>
    </row>
    <row r="203" spans="1:1" x14ac:dyDescent="0.3">
      <c r="A203" t="str">
        <f t="shared" si="6"/>
        <v/>
      </c>
    </row>
    <row r="204" spans="1:1" x14ac:dyDescent="0.3">
      <c r="A204" t="str">
        <f t="shared" si="6"/>
        <v/>
      </c>
    </row>
    <row r="205" spans="1:1" x14ac:dyDescent="0.3">
      <c r="A205" t="str">
        <f t="shared" ref="A205:A242" si="7">IF(A204&lt;$B$5*$C$6,A204+1,"")</f>
        <v/>
      </c>
    </row>
    <row r="206" spans="1:1" x14ac:dyDescent="0.3">
      <c r="A206" t="str">
        <f t="shared" si="7"/>
        <v/>
      </c>
    </row>
    <row r="207" spans="1:1" x14ac:dyDescent="0.3">
      <c r="A207" t="str">
        <f t="shared" si="7"/>
        <v/>
      </c>
    </row>
    <row r="208" spans="1:1" x14ac:dyDescent="0.3">
      <c r="A208" t="str">
        <f t="shared" si="7"/>
        <v/>
      </c>
    </row>
    <row r="209" spans="1:1" x14ac:dyDescent="0.3">
      <c r="A209" t="str">
        <f t="shared" si="7"/>
        <v/>
      </c>
    </row>
    <row r="210" spans="1:1" x14ac:dyDescent="0.3">
      <c r="A210" t="str">
        <f t="shared" si="7"/>
        <v/>
      </c>
    </row>
    <row r="211" spans="1:1" x14ac:dyDescent="0.3">
      <c r="A211" t="str">
        <f t="shared" si="7"/>
        <v/>
      </c>
    </row>
    <row r="212" spans="1:1" x14ac:dyDescent="0.3">
      <c r="A212" t="str">
        <f t="shared" si="7"/>
        <v/>
      </c>
    </row>
    <row r="213" spans="1:1" x14ac:dyDescent="0.3">
      <c r="A213" t="str">
        <f t="shared" si="7"/>
        <v/>
      </c>
    </row>
    <row r="214" spans="1:1" x14ac:dyDescent="0.3">
      <c r="A214" t="str">
        <f t="shared" si="7"/>
        <v/>
      </c>
    </row>
    <row r="215" spans="1:1" x14ac:dyDescent="0.3">
      <c r="A215" t="str">
        <f t="shared" si="7"/>
        <v/>
      </c>
    </row>
    <row r="216" spans="1:1" x14ac:dyDescent="0.3">
      <c r="A216" t="str">
        <f t="shared" si="7"/>
        <v/>
      </c>
    </row>
    <row r="217" spans="1:1" x14ac:dyDescent="0.3">
      <c r="A217" t="str">
        <f t="shared" si="7"/>
        <v/>
      </c>
    </row>
    <row r="218" spans="1:1" x14ac:dyDescent="0.3">
      <c r="A218" t="str">
        <f t="shared" si="7"/>
        <v/>
      </c>
    </row>
    <row r="219" spans="1:1" x14ac:dyDescent="0.3">
      <c r="A219" t="str">
        <f t="shared" si="7"/>
        <v/>
      </c>
    </row>
    <row r="220" spans="1:1" x14ac:dyDescent="0.3">
      <c r="A220" t="str">
        <f t="shared" si="7"/>
        <v/>
      </c>
    </row>
    <row r="221" spans="1:1" x14ac:dyDescent="0.3">
      <c r="A221" t="str">
        <f t="shared" si="7"/>
        <v/>
      </c>
    </row>
    <row r="222" spans="1:1" x14ac:dyDescent="0.3">
      <c r="A222" t="str">
        <f t="shared" si="7"/>
        <v/>
      </c>
    </row>
    <row r="223" spans="1:1" x14ac:dyDescent="0.3">
      <c r="A223" t="str">
        <f t="shared" si="7"/>
        <v/>
      </c>
    </row>
    <row r="224" spans="1:1" x14ac:dyDescent="0.3">
      <c r="A224" t="str">
        <f t="shared" si="7"/>
        <v/>
      </c>
    </row>
    <row r="225" spans="1:1" x14ac:dyDescent="0.3">
      <c r="A225" t="str">
        <f t="shared" si="7"/>
        <v/>
      </c>
    </row>
    <row r="226" spans="1:1" x14ac:dyDescent="0.3">
      <c r="A226" t="str">
        <f t="shared" si="7"/>
        <v/>
      </c>
    </row>
    <row r="227" spans="1:1" x14ac:dyDescent="0.3">
      <c r="A227" t="str">
        <f t="shared" si="7"/>
        <v/>
      </c>
    </row>
    <row r="228" spans="1:1" x14ac:dyDescent="0.3">
      <c r="A228" t="str">
        <f t="shared" si="7"/>
        <v/>
      </c>
    </row>
    <row r="229" spans="1:1" x14ac:dyDescent="0.3">
      <c r="A229" t="str">
        <f t="shared" si="7"/>
        <v/>
      </c>
    </row>
    <row r="230" spans="1:1" x14ac:dyDescent="0.3">
      <c r="A230" t="str">
        <f t="shared" si="7"/>
        <v/>
      </c>
    </row>
    <row r="231" spans="1:1" x14ac:dyDescent="0.3">
      <c r="A231" t="str">
        <f t="shared" si="7"/>
        <v/>
      </c>
    </row>
    <row r="232" spans="1:1" x14ac:dyDescent="0.3">
      <c r="A232" t="str">
        <f t="shared" si="7"/>
        <v/>
      </c>
    </row>
    <row r="233" spans="1:1" x14ac:dyDescent="0.3">
      <c r="A233" t="str">
        <f t="shared" si="7"/>
        <v/>
      </c>
    </row>
    <row r="234" spans="1:1" x14ac:dyDescent="0.3">
      <c r="A234" t="str">
        <f t="shared" si="7"/>
        <v/>
      </c>
    </row>
    <row r="235" spans="1:1" x14ac:dyDescent="0.3">
      <c r="A235" t="str">
        <f t="shared" si="7"/>
        <v/>
      </c>
    </row>
    <row r="236" spans="1:1" x14ac:dyDescent="0.3">
      <c r="A236" t="str">
        <f t="shared" si="7"/>
        <v/>
      </c>
    </row>
    <row r="237" spans="1:1" x14ac:dyDescent="0.3">
      <c r="A237" t="str">
        <f t="shared" si="7"/>
        <v/>
      </c>
    </row>
    <row r="238" spans="1:1" x14ac:dyDescent="0.3">
      <c r="A238" t="str">
        <f t="shared" si="7"/>
        <v/>
      </c>
    </row>
    <row r="239" spans="1:1" x14ac:dyDescent="0.3">
      <c r="A239" t="str">
        <f t="shared" si="7"/>
        <v/>
      </c>
    </row>
    <row r="240" spans="1:1" x14ac:dyDescent="0.3">
      <c r="A240" t="str">
        <f t="shared" si="7"/>
        <v/>
      </c>
    </row>
    <row r="241" spans="1:1" x14ac:dyDescent="0.3">
      <c r="A241" t="str">
        <f t="shared" si="7"/>
        <v/>
      </c>
    </row>
    <row r="242" spans="1:1" x14ac:dyDescent="0.3">
      <c r="A242" t="str">
        <f t="shared" si="7"/>
        <v/>
      </c>
    </row>
  </sheetData>
  <dataValidations count="1">
    <dataValidation type="list" allowBlank="1" showInputMessage="1" showErrorMessage="1" sqref="B6">
      <formula1>$H$3:$H$7</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activeCell="U1" sqref="U1"/>
    </sheetView>
  </sheetViews>
  <sheetFormatPr defaultRowHeight="14.4" x14ac:dyDescent="0.3"/>
  <sheetData>
    <row r="1" spans="1:9" ht="15" x14ac:dyDescent="0.3">
      <c r="A1" s="28" t="s">
        <v>45</v>
      </c>
      <c r="D1" s="49"/>
    </row>
    <row r="2" spans="1:9" x14ac:dyDescent="0.3">
      <c r="D2" s="29">
        <v>1</v>
      </c>
      <c r="E2" s="29">
        <v>1.2</v>
      </c>
      <c r="F2" s="29"/>
      <c r="G2" s="29">
        <v>0.1</v>
      </c>
      <c r="H2" s="29">
        <v>0.25</v>
      </c>
    </row>
    <row r="3" spans="1:9" ht="28.8" x14ac:dyDescent="0.3">
      <c r="A3" s="30" t="s">
        <v>46</v>
      </c>
      <c r="B3" s="30" t="s">
        <v>47</v>
      </c>
      <c r="C3" s="31" t="s">
        <v>48</v>
      </c>
      <c r="D3" s="30" t="s">
        <v>49</v>
      </c>
      <c r="E3" s="30" t="s">
        <v>50</v>
      </c>
      <c r="F3" s="31" t="s">
        <v>51</v>
      </c>
      <c r="G3" s="30" t="s">
        <v>52</v>
      </c>
      <c r="H3" s="31" t="s">
        <v>53</v>
      </c>
      <c r="I3" s="31" t="s">
        <v>54</v>
      </c>
    </row>
    <row r="4" spans="1:9" x14ac:dyDescent="0.3">
      <c r="A4" s="12" t="s">
        <v>55</v>
      </c>
      <c r="B4" s="12" t="s">
        <v>66</v>
      </c>
      <c r="C4" s="12">
        <v>20000</v>
      </c>
      <c r="D4" s="12">
        <f>IF(C4&gt;20000,MAX(30000,$D$2*C4),$E$2*C4)</f>
        <v>24000</v>
      </c>
      <c r="E4" s="12">
        <f>IF(B4="A",2000,IF(B4="B",1500,900))</f>
        <v>2000</v>
      </c>
      <c r="F4" s="12">
        <f>SUM(C4:E4)</f>
        <v>46000</v>
      </c>
      <c r="G4" s="12">
        <f t="shared" ref="G4:G13" si="0">SUM(C4:D4)*$G$2</f>
        <v>4400</v>
      </c>
      <c r="H4" s="12">
        <f>($H$2*F4)</f>
        <v>11500</v>
      </c>
      <c r="I4" s="12">
        <f>ROUND(F4-G4-H4,-1)</f>
        <v>30100</v>
      </c>
    </row>
    <row r="5" spans="1:9" x14ac:dyDescent="0.3">
      <c r="A5" s="12" t="s">
        <v>56</v>
      </c>
      <c r="B5" s="12" t="s">
        <v>65</v>
      </c>
      <c r="C5" s="12">
        <v>25000</v>
      </c>
      <c r="D5" s="12">
        <f t="shared" ref="D5:D13" si="1">IF(C5&gt;20000,MAX(30000,$D$2*C5),$E$2*C5)</f>
        <v>30000</v>
      </c>
      <c r="E5" s="12">
        <f t="shared" ref="E5:E13" si="2">IF(B5="A",2000,IF(B5="B",1500,900))</f>
        <v>1500</v>
      </c>
      <c r="F5" s="12">
        <f t="shared" ref="F5:F13" si="3">SUM(C5:E5)</f>
        <v>56500</v>
      </c>
      <c r="G5" s="12">
        <f t="shared" si="0"/>
        <v>5500</v>
      </c>
      <c r="H5" s="12">
        <f t="shared" ref="H5:H13" si="4">($H$2*F5)</f>
        <v>14125</v>
      </c>
      <c r="I5" s="12">
        <f>ROUND(F5-G5-H5,-1)</f>
        <v>36880</v>
      </c>
    </row>
    <row r="6" spans="1:9" x14ac:dyDescent="0.3">
      <c r="A6" s="12" t="s">
        <v>57</v>
      </c>
      <c r="B6" s="12" t="s">
        <v>67</v>
      </c>
      <c r="C6" s="12">
        <v>250000</v>
      </c>
      <c r="D6" s="12">
        <f t="shared" si="1"/>
        <v>250000</v>
      </c>
      <c r="E6" s="12">
        <f t="shared" si="2"/>
        <v>900</v>
      </c>
      <c r="F6" s="12">
        <f t="shared" si="3"/>
        <v>500900</v>
      </c>
      <c r="G6" s="12">
        <f t="shared" si="0"/>
        <v>50000</v>
      </c>
      <c r="H6" s="12">
        <f t="shared" si="4"/>
        <v>125225</v>
      </c>
      <c r="I6" s="12">
        <f t="shared" ref="I6:I13" si="5">ROUND(F6-G6-H6,-1)</f>
        <v>325680</v>
      </c>
    </row>
    <row r="7" spans="1:9" x14ac:dyDescent="0.3">
      <c r="A7" s="12" t="s">
        <v>58</v>
      </c>
      <c r="B7" s="12" t="s">
        <v>67</v>
      </c>
      <c r="C7" s="12">
        <v>200000</v>
      </c>
      <c r="D7" s="12">
        <f t="shared" si="1"/>
        <v>200000</v>
      </c>
      <c r="E7" s="12">
        <f t="shared" si="2"/>
        <v>900</v>
      </c>
      <c r="F7" s="12">
        <f t="shared" si="3"/>
        <v>400900</v>
      </c>
      <c r="G7" s="12">
        <f t="shared" si="0"/>
        <v>40000</v>
      </c>
      <c r="H7" s="12">
        <f t="shared" si="4"/>
        <v>100225</v>
      </c>
      <c r="I7" s="12">
        <f t="shared" si="5"/>
        <v>260680</v>
      </c>
    </row>
    <row r="8" spans="1:9" x14ac:dyDescent="0.3">
      <c r="A8" s="12" t="s">
        <v>59</v>
      </c>
      <c r="B8" s="12" t="s">
        <v>65</v>
      </c>
      <c r="C8" s="12">
        <v>90000</v>
      </c>
      <c r="D8" s="12">
        <f t="shared" si="1"/>
        <v>90000</v>
      </c>
      <c r="E8" s="12">
        <f t="shared" si="2"/>
        <v>1500</v>
      </c>
      <c r="F8" s="12">
        <f t="shared" si="3"/>
        <v>181500</v>
      </c>
      <c r="G8" s="12">
        <f t="shared" si="0"/>
        <v>18000</v>
      </c>
      <c r="H8" s="12">
        <f t="shared" si="4"/>
        <v>45375</v>
      </c>
      <c r="I8" s="12">
        <f t="shared" si="5"/>
        <v>118130</v>
      </c>
    </row>
    <row r="9" spans="1:9" x14ac:dyDescent="0.3">
      <c r="A9" s="12" t="s">
        <v>60</v>
      </c>
      <c r="B9" s="12" t="s">
        <v>66</v>
      </c>
      <c r="C9" s="12">
        <v>45000</v>
      </c>
      <c r="D9" s="12">
        <f t="shared" si="1"/>
        <v>45000</v>
      </c>
      <c r="E9" s="12">
        <f t="shared" si="2"/>
        <v>2000</v>
      </c>
      <c r="F9" s="12">
        <f t="shared" si="3"/>
        <v>92000</v>
      </c>
      <c r="G9" s="12">
        <f t="shared" si="0"/>
        <v>9000</v>
      </c>
      <c r="H9" s="12">
        <f t="shared" si="4"/>
        <v>23000</v>
      </c>
      <c r="I9" s="12">
        <f t="shared" si="5"/>
        <v>60000</v>
      </c>
    </row>
    <row r="10" spans="1:9" x14ac:dyDescent="0.3">
      <c r="A10" s="12" t="s">
        <v>61</v>
      </c>
      <c r="B10" s="12" t="s">
        <v>66</v>
      </c>
      <c r="C10" s="12">
        <v>32000</v>
      </c>
      <c r="D10" s="12">
        <f t="shared" si="1"/>
        <v>32000</v>
      </c>
      <c r="E10" s="12">
        <f t="shared" si="2"/>
        <v>2000</v>
      </c>
      <c r="F10" s="12">
        <f t="shared" si="3"/>
        <v>66000</v>
      </c>
      <c r="G10" s="12">
        <f t="shared" si="0"/>
        <v>6400</v>
      </c>
      <c r="H10" s="12">
        <f t="shared" si="4"/>
        <v>16500</v>
      </c>
      <c r="I10" s="12">
        <f t="shared" si="5"/>
        <v>43100</v>
      </c>
    </row>
    <row r="11" spans="1:9" x14ac:dyDescent="0.3">
      <c r="A11" s="12" t="s">
        <v>62</v>
      </c>
      <c r="B11" s="12" t="s">
        <v>65</v>
      </c>
      <c r="C11" s="12">
        <v>50000</v>
      </c>
      <c r="D11" s="12">
        <f t="shared" si="1"/>
        <v>50000</v>
      </c>
      <c r="E11" s="12">
        <f t="shared" si="2"/>
        <v>1500</v>
      </c>
      <c r="F11" s="12">
        <f t="shared" si="3"/>
        <v>101500</v>
      </c>
      <c r="G11" s="12">
        <f t="shared" si="0"/>
        <v>10000</v>
      </c>
      <c r="H11" s="12">
        <f t="shared" si="4"/>
        <v>25375</v>
      </c>
      <c r="I11" s="12">
        <f t="shared" si="5"/>
        <v>66130</v>
      </c>
    </row>
    <row r="12" spans="1:9" x14ac:dyDescent="0.3">
      <c r="A12" s="12" t="s">
        <v>63</v>
      </c>
      <c r="B12" s="12" t="s">
        <v>67</v>
      </c>
      <c r="C12" s="12">
        <v>54000</v>
      </c>
      <c r="D12" s="12">
        <f t="shared" si="1"/>
        <v>54000</v>
      </c>
      <c r="E12" s="12">
        <f t="shared" si="2"/>
        <v>900</v>
      </c>
      <c r="F12" s="12">
        <f t="shared" si="3"/>
        <v>108900</v>
      </c>
      <c r="G12" s="12">
        <f t="shared" si="0"/>
        <v>10800</v>
      </c>
      <c r="H12" s="12">
        <f t="shared" si="4"/>
        <v>27225</v>
      </c>
      <c r="I12" s="12">
        <f t="shared" si="5"/>
        <v>70880</v>
      </c>
    </row>
    <row r="13" spans="1:9" x14ac:dyDescent="0.3">
      <c r="A13" s="12" t="s">
        <v>64</v>
      </c>
      <c r="B13" s="12" t="s">
        <v>65</v>
      </c>
      <c r="C13" s="12">
        <v>91000</v>
      </c>
      <c r="D13" s="12">
        <f t="shared" si="1"/>
        <v>91000</v>
      </c>
      <c r="E13" s="12">
        <f t="shared" si="2"/>
        <v>1500</v>
      </c>
      <c r="F13" s="12">
        <f t="shared" si="3"/>
        <v>183500</v>
      </c>
      <c r="G13" s="12">
        <f t="shared" si="0"/>
        <v>18200</v>
      </c>
      <c r="H13" s="12">
        <f t="shared" si="4"/>
        <v>45875</v>
      </c>
      <c r="I13" s="12">
        <f t="shared" si="5"/>
        <v>119430</v>
      </c>
    </row>
  </sheetData>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opLeftCell="A8" zoomScaleNormal="100" workbookViewId="0">
      <selection activeCell="T21" sqref="T21"/>
    </sheetView>
  </sheetViews>
  <sheetFormatPr defaultRowHeight="14.4" x14ac:dyDescent="0.3"/>
  <cols>
    <col min="1" max="1" width="22" customWidth="1"/>
    <col min="2" max="2" width="16.88671875" customWidth="1"/>
    <col min="3" max="3" width="13.88671875" customWidth="1"/>
    <col min="4" max="4" width="14.33203125" customWidth="1"/>
    <col min="10" max="10" width="9.109375" style="20"/>
  </cols>
  <sheetData>
    <row r="1" spans="1:14" x14ac:dyDescent="0.3">
      <c r="A1" s="28" t="s">
        <v>68</v>
      </c>
    </row>
    <row r="2" spans="1:14" x14ac:dyDescent="0.3">
      <c r="M2" t="s">
        <v>69</v>
      </c>
      <c r="N2" t="s">
        <v>70</v>
      </c>
    </row>
    <row r="3" spans="1:14" x14ac:dyDescent="0.3">
      <c r="A3" s="23" t="s">
        <v>78</v>
      </c>
      <c r="B3" s="14">
        <v>200000</v>
      </c>
      <c r="M3">
        <v>1</v>
      </c>
      <c r="N3" t="s">
        <v>71</v>
      </c>
    </row>
    <row r="4" spans="1:14" x14ac:dyDescent="0.3">
      <c r="A4" s="23" t="s">
        <v>79</v>
      </c>
      <c r="B4" s="24">
        <v>5000</v>
      </c>
      <c r="M4">
        <v>2</v>
      </c>
      <c r="N4" t="s">
        <v>72</v>
      </c>
    </row>
    <row r="5" spans="1:14" x14ac:dyDescent="0.3">
      <c r="A5" s="23" t="s">
        <v>82</v>
      </c>
      <c r="B5" s="14">
        <v>5</v>
      </c>
      <c r="M5">
        <v>3</v>
      </c>
    </row>
    <row r="6" spans="1:14" x14ac:dyDescent="0.3">
      <c r="A6" s="23" t="s">
        <v>80</v>
      </c>
      <c r="B6" s="25">
        <v>12</v>
      </c>
      <c r="M6">
        <v>4</v>
      </c>
    </row>
    <row r="7" spans="1:14" ht="15.6" x14ac:dyDescent="0.3">
      <c r="A7" s="23" t="s">
        <v>81</v>
      </c>
      <c r="B7" s="44" t="s">
        <v>71</v>
      </c>
      <c r="M7">
        <v>5</v>
      </c>
    </row>
    <row r="8" spans="1:14" x14ac:dyDescent="0.3">
      <c r="M8">
        <v>6</v>
      </c>
    </row>
    <row r="9" spans="1:14" ht="25.8" x14ac:dyDescent="0.5">
      <c r="A9" s="48" t="s">
        <v>77</v>
      </c>
      <c r="B9" s="48"/>
      <c r="C9" s="48"/>
      <c r="D9" s="48"/>
      <c r="E9" s="21"/>
      <c r="F9" s="21"/>
      <c r="G9" s="21"/>
      <c r="M9">
        <v>7</v>
      </c>
    </row>
    <row r="10" spans="1:14" x14ac:dyDescent="0.3">
      <c r="A10" s="32" t="s">
        <v>69</v>
      </c>
      <c r="B10" s="32" t="s">
        <v>41</v>
      </c>
      <c r="C10" s="32" t="s">
        <v>73</v>
      </c>
      <c r="D10" s="32" t="s">
        <v>44</v>
      </c>
      <c r="M10">
        <v>8</v>
      </c>
    </row>
    <row r="11" spans="1:14" x14ac:dyDescent="0.3">
      <c r="A11" s="2">
        <v>1</v>
      </c>
      <c r="B11" s="22">
        <f>B3</f>
        <v>200000</v>
      </c>
      <c r="C11" s="2">
        <f>IF(B7="DB",DB(B3,B4,B5,A11,B6),SLN(B3,B4,B5)*B6/12)</f>
        <v>39000</v>
      </c>
      <c r="D11" s="2">
        <f>IF(A11="","",B11-C11)</f>
        <v>161000</v>
      </c>
      <c r="M11">
        <v>9</v>
      </c>
    </row>
    <row r="12" spans="1:14" x14ac:dyDescent="0.3">
      <c r="A12" s="2">
        <f>IF(A11&lt;$B$5+1,A11+1,"")</f>
        <v>2</v>
      </c>
      <c r="B12" s="2">
        <f>IF(A11="","",D11)</f>
        <v>161000</v>
      </c>
      <c r="C12" s="2">
        <f>IF(A12="","",IF($B$7="DB",IF(OR($B$6&lt;12,A12&lt;=$B$5),DB($B$3,$B$4,$B$5,A12,$B$6),0),IF(A12&lt;=$B$5,SLN($B$3,$B$4,$B$5),SLN($B$3,$B$4,$B$5)*(12-$B$6/12))))</f>
        <v>39000</v>
      </c>
      <c r="D12" s="2">
        <f t="shared" ref="D12:D16" si="0">IF(A12="","",B12-C12)</f>
        <v>122000</v>
      </c>
      <c r="M12">
        <v>10</v>
      </c>
    </row>
    <row r="13" spans="1:14" x14ac:dyDescent="0.3">
      <c r="A13" s="2">
        <f t="shared" ref="A13:A16" si="1">IF(A12&lt;$B$5+1,A12+1,"")</f>
        <v>3</v>
      </c>
      <c r="B13" s="2">
        <f t="shared" ref="B13:B16" si="2">IF(A12="","",D12)</f>
        <v>122000</v>
      </c>
      <c r="C13" s="2">
        <f t="shared" ref="C13:C15" si="3">IF(A13="","",IF($B$7="DB",IF(OR($B$6&lt;12,A13&lt;=$B$5),DB($B$3,$B$4,$B$5,A13,$B$6),0),IF(A13&lt;=$B$5,SLN($B$3,$B$4,$B$5),SLN($B$3,$B$4,$B$5)*(12-$B$6/12))))</f>
        <v>39000</v>
      </c>
      <c r="D13" s="2">
        <f t="shared" si="0"/>
        <v>83000</v>
      </c>
      <c r="M13">
        <v>11</v>
      </c>
    </row>
    <row r="14" spans="1:14" x14ac:dyDescent="0.3">
      <c r="A14" s="2">
        <f t="shared" si="1"/>
        <v>4</v>
      </c>
      <c r="B14" s="2">
        <f t="shared" si="2"/>
        <v>83000</v>
      </c>
      <c r="C14" s="2">
        <f t="shared" si="3"/>
        <v>39000</v>
      </c>
      <c r="D14" s="2">
        <f t="shared" si="0"/>
        <v>44000</v>
      </c>
      <c r="M14">
        <v>12</v>
      </c>
    </row>
    <row r="15" spans="1:14" x14ac:dyDescent="0.3">
      <c r="A15" s="2">
        <f t="shared" si="1"/>
        <v>5</v>
      </c>
      <c r="B15" s="2">
        <f t="shared" si="2"/>
        <v>44000</v>
      </c>
      <c r="C15" s="2">
        <f t="shared" si="3"/>
        <v>39000</v>
      </c>
      <c r="D15" s="2">
        <f t="shared" si="0"/>
        <v>5000</v>
      </c>
    </row>
    <row r="16" spans="1:14" x14ac:dyDescent="0.3">
      <c r="A16" s="2">
        <f t="shared" si="1"/>
        <v>6</v>
      </c>
      <c r="B16" s="2">
        <f t="shared" si="2"/>
        <v>5000</v>
      </c>
      <c r="C16" s="2">
        <f>IF(A16="","",IF($B$7="DB",IF(OR($B$6&lt;12,A16&lt;=$B$5),DB($B$3,$B$4,$B$5,A16,$B$6),0),IF(A16&lt;=$B$5,SLN($B$3,$B$4,$B$5),SLN($B$3,$B$4,$B$5)*(12-$B$6)/12)))</f>
        <v>0</v>
      </c>
      <c r="D16" s="2">
        <f t="shared" si="0"/>
        <v>5000</v>
      </c>
    </row>
    <row r="17" spans="2:9" x14ac:dyDescent="0.3">
      <c r="B17" s="43"/>
      <c r="C17" t="str">
        <f t="shared" ref="C17" si="4">IF(A17="","",IF($B$7="DB",IF(OR($B$6&lt;12,A17&lt;=$B$5),DB($B$3,$B$4,$B$5,A17,$B$6),0),IF(A17&lt;=$B$5,SLN($B$3,$B$4,$B$5),SLN($B$3,$B$4,$B$5)*(12-$B$6/12))))</f>
        <v/>
      </c>
    </row>
    <row r="21" spans="2:9" x14ac:dyDescent="0.3">
      <c r="I21" t="s">
        <v>89</v>
      </c>
    </row>
  </sheetData>
  <mergeCells count="1">
    <mergeCell ref="A9:D9"/>
  </mergeCells>
  <dataValidations count="2">
    <dataValidation type="list" allowBlank="1" showInputMessage="1" showErrorMessage="1" sqref="B6 J9">
      <formula1>$M$3:$M$14</formula1>
    </dataValidation>
    <dataValidation type="list" allowBlank="1" showInputMessage="1" showErrorMessage="1" sqref="B7:B8">
      <formula1>$N$3:$N$4</formula1>
    </dataValidation>
  </dataValidations>
  <pageMargins left="0.7" right="0.7" top="0.75" bottom="0.75" header="0.3" footer="0.3"/>
  <pageSetup orientation="portrait" horizontalDpi="300" verticalDpi="300" r:id="rId1"/>
  <ignoredErrors>
    <ignoredError sqref="C16"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G24" sqref="G24"/>
    </sheetView>
  </sheetViews>
  <sheetFormatPr defaultRowHeight="14.4" x14ac:dyDescent="0.3"/>
  <cols>
    <col min="1" max="1" width="36.88671875" customWidth="1"/>
    <col min="2" max="2" width="20.44140625" bestFit="1" customWidth="1"/>
    <col min="3" max="3" width="19.44140625" bestFit="1" customWidth="1"/>
    <col min="5" max="5" width="9.5546875" bestFit="1" customWidth="1"/>
    <col min="7" max="7" width="26.109375" customWidth="1"/>
  </cols>
  <sheetData>
    <row r="1" spans="1:7" x14ac:dyDescent="0.3">
      <c r="A1" s="28" t="s">
        <v>74</v>
      </c>
    </row>
    <row r="4" spans="1:7" x14ac:dyDescent="0.3">
      <c r="A4" s="37" t="s">
        <v>75</v>
      </c>
      <c r="B4" s="38" t="s">
        <v>66</v>
      </c>
      <c r="C4" s="38" t="s">
        <v>65</v>
      </c>
    </row>
    <row r="5" spans="1:7" x14ac:dyDescent="0.3">
      <c r="A5" s="36" t="s">
        <v>31</v>
      </c>
      <c r="B5" s="33">
        <v>0.14000000000000001</v>
      </c>
      <c r="C5" s="33">
        <v>0.14000000000000001</v>
      </c>
    </row>
    <row r="6" spans="1:7" x14ac:dyDescent="0.3">
      <c r="A6" s="36" t="s">
        <v>76</v>
      </c>
      <c r="B6" s="27">
        <v>-150000</v>
      </c>
      <c r="C6" s="27">
        <v>-300000</v>
      </c>
    </row>
    <row r="7" spans="1:7" x14ac:dyDescent="0.3">
      <c r="A7" s="36" t="s">
        <v>88</v>
      </c>
      <c r="B7" s="27">
        <v>40000</v>
      </c>
      <c r="C7" s="27">
        <v>80000</v>
      </c>
    </row>
    <row r="8" spans="1:7" x14ac:dyDescent="0.3">
      <c r="A8" s="36">
        <v>2</v>
      </c>
      <c r="B8" s="27">
        <v>56000</v>
      </c>
      <c r="C8" s="27">
        <v>112000</v>
      </c>
    </row>
    <row r="9" spans="1:7" x14ac:dyDescent="0.3">
      <c r="A9" s="36">
        <v>3</v>
      </c>
      <c r="B9" s="27">
        <v>60000</v>
      </c>
      <c r="C9" s="27">
        <v>120000</v>
      </c>
    </row>
    <row r="10" spans="1:7" x14ac:dyDescent="0.3">
      <c r="A10" s="36">
        <v>4</v>
      </c>
      <c r="B10" s="27">
        <v>45000</v>
      </c>
      <c r="C10" s="27">
        <v>90000</v>
      </c>
    </row>
    <row r="11" spans="1:7" x14ac:dyDescent="0.3">
      <c r="A11" s="36">
        <v>5</v>
      </c>
      <c r="B11" s="27">
        <v>65000</v>
      </c>
      <c r="C11" s="27">
        <v>130000</v>
      </c>
    </row>
    <row r="13" spans="1:7" x14ac:dyDescent="0.3">
      <c r="A13" s="2"/>
      <c r="B13" s="2"/>
      <c r="C13" s="34" t="s">
        <v>83</v>
      </c>
      <c r="D13" s="2"/>
      <c r="E13" s="34" t="s">
        <v>84</v>
      </c>
      <c r="F13" s="2"/>
      <c r="G13" s="34" t="s">
        <v>85</v>
      </c>
    </row>
    <row r="14" spans="1:7" x14ac:dyDescent="0.3">
      <c r="A14" s="28" t="s">
        <v>86</v>
      </c>
      <c r="B14" s="2"/>
      <c r="C14" s="5">
        <f>NPV(B5,B7:B11)+B6</f>
        <v>29078.767529749835</v>
      </c>
      <c r="D14" s="5"/>
      <c r="E14" s="5">
        <f>NPV(C5,C7:C11)+C6</f>
        <v>58157.535059499671</v>
      </c>
      <c r="F14" s="2"/>
      <c r="G14" s="2" t="str">
        <f>IF(C14&gt;E14,"Project A","Project B")</f>
        <v>Project B</v>
      </c>
    </row>
    <row r="15" spans="1:7" x14ac:dyDescent="0.3">
      <c r="A15" s="28" t="s">
        <v>87</v>
      </c>
      <c r="B15" s="2"/>
      <c r="C15" s="26">
        <f>IRR(B5:B11)</f>
        <v>0.21355837206648776</v>
      </c>
      <c r="D15" s="26"/>
      <c r="E15" s="26">
        <f>IRR(C5:C11)</f>
        <v>0.21355812436596411</v>
      </c>
      <c r="F15" s="2"/>
      <c r="G15" s="2" t="str">
        <f>IF(C15&gt;E15,"Project A","Project B")</f>
        <v>Project A</v>
      </c>
    </row>
    <row r="17" spans="1:6" x14ac:dyDescent="0.3">
      <c r="A17" s="2"/>
      <c r="B17" s="35">
        <v>0.11</v>
      </c>
      <c r="C17" s="35">
        <v>0.12</v>
      </c>
      <c r="D17" s="35">
        <v>0.13</v>
      </c>
      <c r="E17" s="35">
        <v>0.14000000000000001</v>
      </c>
      <c r="F17" s="35">
        <v>0.15</v>
      </c>
    </row>
    <row r="18" spans="1:6" x14ac:dyDescent="0.3">
      <c r="A18" s="28" t="s">
        <v>86</v>
      </c>
      <c r="B18" s="5">
        <f>NPV(B17,$B$7:$B$11)+$B$6</f>
        <v>43575.605336091423</v>
      </c>
      <c r="C18" s="5">
        <f t="shared" ref="C18:F18" si="0">NPV(C17,$B$7:$B$11)+$B$6</f>
        <v>38545.016875873844</v>
      </c>
      <c r="D18" s="5">
        <f t="shared" si="0"/>
        <v>33716.192679626023</v>
      </c>
      <c r="E18" s="5">
        <f t="shared" si="0"/>
        <v>29078.767529749835</v>
      </c>
      <c r="F18" s="5">
        <f t="shared" si="0"/>
        <v>24623.011856266879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Regression</vt:lpstr>
      <vt:lpstr>Frequency</vt:lpstr>
      <vt:lpstr>Loan and Lease</vt:lpstr>
      <vt:lpstr>Payroll</vt:lpstr>
      <vt:lpstr>Depreciation</vt:lpstr>
      <vt:lpstr>Capital Budgeting</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Mehak</cp:lastModifiedBy>
  <dcterms:created xsi:type="dcterms:W3CDTF">2020-10-31T14:12:05Z</dcterms:created>
  <dcterms:modified xsi:type="dcterms:W3CDTF">2020-11-08T17:31:02Z</dcterms:modified>
</cp:coreProperties>
</file>